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Dyje\TDS příprava\2025\VD Vír I, průsak\realizace\DSP\PD Final\rozpočet\"/>
    </mc:Choice>
  </mc:AlternateContent>
  <xr:revisionPtr revIDLastSave="0" documentId="13_ncr:1_{E473285F-F08B-4FF1-9CBE-D9A1DF3E55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1 - Sanace dilatační ...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_FilterDatabase" localSheetId="1" hidden="1">'SO 01 - Sanace dilatační ...'!$C$82:$K$124</definedName>
    <definedName name="_xlnm._FilterDatabase" localSheetId="2" hidden="1">'VON - Vedlejší a ostatní ...'!$C$83:$K$137</definedName>
    <definedName name="_xlnm.Print_Titles" localSheetId="0">'Rekapitulace stavby'!$52:$52</definedName>
    <definedName name="_xlnm.Print_Titles" localSheetId="3">'Seznam figur'!$9:$9</definedName>
    <definedName name="_xlnm.Print_Titles" localSheetId="1">'SO 01 - Sanace dilatační ...'!$82:$82</definedName>
    <definedName name="_xlnm.Print_Titles" localSheetId="2">'VON - Vedlejší a ostatní ...'!$83:$83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3">'Seznam figur'!$C$4:$G$12</definedName>
    <definedName name="_xlnm.Print_Area" localSheetId="1">'SO 01 - Sanace dilatační ...'!$C$4:$J$39,'SO 01 - Sanace dilatační ...'!$C$45:$J$64,'SO 01 - Sanace dilatační ...'!$C$70:$K$124</definedName>
    <definedName name="_xlnm.Print_Area" localSheetId="2">'VON - Vedlejší a ostatní ...'!$C$4:$J$39,'VON - Vedlejší a ostatní ...'!$C$45:$J$65,'VON - Vedlejší a ostatní ...'!$C$71:$K$137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 s="1"/>
  <c r="BI136" i="3"/>
  <c r="BH136" i="3"/>
  <c r="BG136" i="3"/>
  <c r="BF136" i="3"/>
  <c r="T136" i="3"/>
  <c r="T135" i="3"/>
  <c r="R136" i="3"/>
  <c r="R135" i="3"/>
  <c r="P136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/>
  <c r="J17" i="3"/>
  <c r="J12" i="3"/>
  <c r="J52" i="3"/>
  <c r="E7" i="3"/>
  <c r="E48" i="3" s="1"/>
  <c r="T121" i="2"/>
  <c r="J37" i="2"/>
  <c r="J36" i="2"/>
  <c r="AY55" i="1" s="1"/>
  <c r="J35" i="2"/>
  <c r="AX55" i="1"/>
  <c r="BI122" i="2"/>
  <c r="BH122" i="2"/>
  <c r="BG122" i="2"/>
  <c r="BF122" i="2"/>
  <c r="T122" i="2"/>
  <c r="R122" i="2"/>
  <c r="R121" i="2"/>
  <c r="P122" i="2"/>
  <c r="P121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0" i="2"/>
  <c r="BH90" i="2"/>
  <c r="BG90" i="2"/>
  <c r="BF90" i="2"/>
  <c r="T90" i="2"/>
  <c r="R90" i="2"/>
  <c r="P90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55" i="2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93" i="3"/>
  <c r="J90" i="2"/>
  <c r="BK114" i="2"/>
  <c r="J116" i="3"/>
  <c r="BK122" i="2"/>
  <c r="J107" i="3"/>
  <c r="BK102" i="3"/>
  <c r="BK128" i="3"/>
  <c r="J111" i="2"/>
  <c r="BK124" i="3"/>
  <c r="BK110" i="3"/>
  <c r="BK90" i="2"/>
  <c r="J96" i="3"/>
  <c r="J132" i="3"/>
  <c r="BK136" i="3"/>
  <c r="J114" i="3"/>
  <c r="BK107" i="3"/>
  <c r="BK86" i="2"/>
  <c r="BK116" i="3"/>
  <c r="BK122" i="3"/>
  <c r="J105" i="3"/>
  <c r="BK130" i="3"/>
  <c r="BK111" i="2"/>
  <c r="J136" i="3"/>
  <c r="J117" i="2"/>
  <c r="BK105" i="3"/>
  <c r="J102" i="3"/>
  <c r="J86" i="2"/>
  <c r="J110" i="3"/>
  <c r="J128" i="3"/>
  <c r="J106" i="2"/>
  <c r="BK99" i="2"/>
  <c r="J114" i="2"/>
  <c r="BK96" i="3"/>
  <c r="J124" i="3"/>
  <c r="BK114" i="3"/>
  <c r="BK87" i="3"/>
  <c r="J99" i="2"/>
  <c r="BK90" i="3"/>
  <c r="J119" i="3"/>
  <c r="BK132" i="3"/>
  <c r="J122" i="3"/>
  <c r="J130" i="3"/>
  <c r="AS54" i="1"/>
  <c r="J122" i="2"/>
  <c r="BK106" i="2"/>
  <c r="BK119" i="3"/>
  <c r="BK99" i="3"/>
  <c r="J102" i="2"/>
  <c r="J99" i="3"/>
  <c r="BK117" i="2"/>
  <c r="J90" i="3"/>
  <c r="J93" i="3"/>
  <c r="J87" i="3"/>
  <c r="BK102" i="2"/>
  <c r="F34" i="2" l="1"/>
  <c r="BA55" i="1" s="1"/>
  <c r="R113" i="2"/>
  <c r="T85" i="2"/>
  <c r="T84" i="2"/>
  <c r="T83" i="2" s="1"/>
  <c r="P85" i="2"/>
  <c r="T113" i="2"/>
  <c r="BK86" i="3"/>
  <c r="P113" i="3"/>
  <c r="BK85" i="2"/>
  <c r="BK113" i="2"/>
  <c r="J113" i="2" s="1"/>
  <c r="J62" i="2" s="1"/>
  <c r="R86" i="3"/>
  <c r="BK113" i="3"/>
  <c r="J113" i="3" s="1"/>
  <c r="J62" i="3" s="1"/>
  <c r="T113" i="3"/>
  <c r="P127" i="3"/>
  <c r="T127" i="3"/>
  <c r="P113" i="2"/>
  <c r="T86" i="3"/>
  <c r="T85" i="3" s="1"/>
  <c r="T84" i="3" s="1"/>
  <c r="R113" i="3"/>
  <c r="BK127" i="3"/>
  <c r="J127" i="3" s="1"/>
  <c r="J63" i="3" s="1"/>
  <c r="R127" i="3"/>
  <c r="R85" i="2"/>
  <c r="R84" i="2"/>
  <c r="R83" i="2"/>
  <c r="P86" i="3"/>
  <c r="P85" i="3"/>
  <c r="P84" i="3" s="1"/>
  <c r="AU56" i="1" s="1"/>
  <c r="BK121" i="2"/>
  <c r="J121" i="2"/>
  <c r="J63" i="2" s="1"/>
  <c r="BK135" i="3"/>
  <c r="J135" i="3" s="1"/>
  <c r="J64" i="3" s="1"/>
  <c r="J78" i="3"/>
  <c r="F81" i="3"/>
  <c r="BE124" i="3"/>
  <c r="BE136" i="3"/>
  <c r="BE102" i="3"/>
  <c r="BE116" i="3"/>
  <c r="E74" i="3"/>
  <c r="BE87" i="3"/>
  <c r="BE99" i="3"/>
  <c r="BE96" i="3"/>
  <c r="BE119" i="3"/>
  <c r="BE110" i="3"/>
  <c r="BE93" i="3"/>
  <c r="BE105" i="3"/>
  <c r="BE90" i="3"/>
  <c r="BE114" i="3"/>
  <c r="BE132" i="3"/>
  <c r="BE107" i="3"/>
  <c r="BE122" i="3"/>
  <c r="BE128" i="3"/>
  <c r="BE130" i="3"/>
  <c r="J77" i="2"/>
  <c r="F80" i="2"/>
  <c r="BE111" i="2"/>
  <c r="E73" i="2"/>
  <c r="BE86" i="2"/>
  <c r="BE102" i="2"/>
  <c r="BE114" i="2"/>
  <c r="BE117" i="2"/>
  <c r="BE122" i="2"/>
  <c r="BE90" i="2"/>
  <c r="BE99" i="2"/>
  <c r="BE106" i="2"/>
  <c r="J34" i="2"/>
  <c r="AW55" i="1"/>
  <c r="F36" i="2"/>
  <c r="BC55" i="1" s="1"/>
  <c r="F35" i="3"/>
  <c r="BB56" i="1" s="1"/>
  <c r="J34" i="3"/>
  <c r="AW56" i="1" s="1"/>
  <c r="F36" i="3"/>
  <c r="BC56" i="1" s="1"/>
  <c r="F35" i="2"/>
  <c r="BB55" i="1" s="1"/>
  <c r="F37" i="2"/>
  <c r="BD55" i="1" s="1"/>
  <c r="F34" i="3"/>
  <c r="BA56" i="1" s="1"/>
  <c r="F37" i="3"/>
  <c r="BD56" i="1" s="1"/>
  <c r="BK84" i="2" l="1"/>
  <c r="BK83" i="2" s="1"/>
  <c r="J83" i="2" s="1"/>
  <c r="J30" i="2" s="1"/>
  <c r="AG55" i="1" s="1"/>
  <c r="J85" i="2"/>
  <c r="J61" i="2" s="1"/>
  <c r="BA54" i="1"/>
  <c r="AW54" i="1" s="1"/>
  <c r="AK30" i="1" s="1"/>
  <c r="BK85" i="3"/>
  <c r="J85" i="3" s="1"/>
  <c r="J60" i="3" s="1"/>
  <c r="P84" i="2"/>
  <c r="P83" i="2"/>
  <c r="AU55" i="1"/>
  <c r="AU54" i="1" s="1"/>
  <c r="R85" i="3"/>
  <c r="R84" i="3"/>
  <c r="J86" i="3"/>
  <c r="J61" i="3" s="1"/>
  <c r="J59" i="2"/>
  <c r="J84" i="2"/>
  <c r="J60" i="2" s="1"/>
  <c r="BB54" i="1"/>
  <c r="W31" i="1" s="1"/>
  <c r="J33" i="3"/>
  <c r="AV56" i="1" s="1"/>
  <c r="AT56" i="1" s="1"/>
  <c r="BC54" i="1"/>
  <c r="W32" i="1" s="1"/>
  <c r="F33" i="2"/>
  <c r="AZ55" i="1" s="1"/>
  <c r="BD54" i="1"/>
  <c r="W33" i="1" s="1"/>
  <c r="J33" i="2"/>
  <c r="AV55" i="1" s="1"/>
  <c r="AT55" i="1" s="1"/>
  <c r="F33" i="3"/>
  <c r="AZ56" i="1" s="1"/>
  <c r="AN55" i="1" l="1"/>
  <c r="W30" i="1"/>
  <c r="BK84" i="3"/>
  <c r="J84" i="3" s="1"/>
  <c r="J30" i="3" s="1"/>
  <c r="AG56" i="1" s="1"/>
  <c r="AG54" i="1" s="1"/>
  <c r="AK26" i="1" s="1"/>
  <c r="J39" i="2"/>
  <c r="AZ54" i="1"/>
  <c r="AV54" i="1" s="1"/>
  <c r="AK29" i="1" s="1"/>
  <c r="AX54" i="1"/>
  <c r="AY54" i="1"/>
  <c r="AK35" i="1" l="1"/>
  <c r="J39" i="3"/>
  <c r="J59" i="3"/>
  <c r="AN56" i="1"/>
  <c r="W29" i="1"/>
  <c r="AT54" i="1"/>
  <c r="AN54" i="1" l="1"/>
</calcChain>
</file>

<file path=xl/sharedStrings.xml><?xml version="1.0" encoding="utf-8"?>
<sst xmlns="http://schemas.openxmlformats.org/spreadsheetml/2006/main" count="1606" uniqueCount="471">
  <si>
    <t>Export Komplet</t>
  </si>
  <si>
    <t>VZ</t>
  </si>
  <si>
    <t>2.0</t>
  </si>
  <si>
    <t/>
  </si>
  <si>
    <t>False</t>
  </si>
  <si>
    <t>{b349f607-d7f5-4dd3-82b5-bce686aa942a}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</si>
  <si>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</si>
  <si>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</si>
  <si>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</si>
  <si>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</si>
  <si>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</si>
  <si>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</si>
  <si>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</si>
  <si>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</si>
  <si>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H25-019</t>
  </si>
  <si>
    <t>Stavba:</t>
  </si>
  <si>
    <t>VD Vír I, sanace dilatační spáry v hrázi mezi bloky 9 - 10</t>
  </si>
  <si>
    <t>KSO:</t>
  </si>
  <si>
    <t>832 12</t>
  </si>
  <si>
    <t>CC-CZ:</t>
  </si>
  <si>
    <t>Místo:</t>
  </si>
  <si>
    <t>VD Vír</t>
  </si>
  <si>
    <t>Datum:</t>
  </si>
  <si>
    <t>30. 7. 2025</t>
  </si>
  <si>
    <t>Zadavatel:</t>
  </si>
  <si>
    <t>IČ:</t>
  </si>
  <si>
    <t>70890013</t>
  </si>
  <si>
    <t>Povodí Moravy s.p.</t>
  </si>
  <si>
    <t>DIČ:</t>
  </si>
  <si>
    <t>CZ70890013</t>
  </si>
  <si>
    <t>Zhotovitel:</t>
  </si>
  <si>
    <t xml:space="preserve"> 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</si>
  <si>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</si>
  <si>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</si>
  <si>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</si>
  <si>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</si>
  <si>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</si>
  <si>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</si>
  <si>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</si>
  <si>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</si>
  <si>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</si>
  <si>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</si>
  <si>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</si>
  <si>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</si>
  <si>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</si>
  <si>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</si>
  <si>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</si>
  <si>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</si>
  <si>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</si>
  <si>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</si>
  <si>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</si>
  <si>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</si>
  <si>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</si>
  <si>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</si>
  <si>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</si>
  <si>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</si>
  <si>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</si>
  <si>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</si>
  <si>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</si>
  <si>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</si>
  <si>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</si>
  <si>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</si>
  <si>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</si>
  <si>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</si>
  <si>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</si>
  <si>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</si>
  <si>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</si>
  <si>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</si>
  <si>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</si>
  <si>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</si>
  <si>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</si>
  <si>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</si>
  <si>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</si>
  <si>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</si>
  <si>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</si>
  <si>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</si>
  <si>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</si>
  <si>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</si>
  <si>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</si>
  <si>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</si>
  <si>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Sanace dilatační spáry </t>
  </si>
  <si>
    <t>STA</t>
  </si>
  <si>
    <t>1</t>
  </si>
  <si>
    <t>{d46f7c55-d0bb-49f1-992a-d18f3b0ac156}</t>
  </si>
  <si>
    <t>2</t>
  </si>
  <si>
    <t>VON</t>
  </si>
  <si>
    <t>Vedlejší a ostatní náklady</t>
  </si>
  <si>
    <t>{4cad5b8a-b587-42c5-9290-29adf1105291}</t>
  </si>
  <si>
    <t>KRYCÍ LIST SOUPISU PRACÍ</t>
  </si>
  <si>
    <t>Objekt:</t>
  </si>
  <si>
    <t xml:space="preserve">SO 01 - Sanace dilatační spáry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</si>
  <si>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</si>
  <si>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</si>
  <si>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</si>
  <si>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</si>
  <si>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</si>
  <si>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</si>
  <si>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</si>
  <si>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</si>
  <si>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</si>
  <si>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</si>
  <si>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</si>
  <si>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</si>
  <si>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</si>
  <si>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</si>
  <si>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</si>
  <si>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</si>
  <si>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</si>
  <si>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</si>
  <si>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</si>
  <si>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</si>
  <si>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</si>
  <si>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</si>
  <si>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</si>
  <si>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</si>
  <si>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</si>
  <si>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</si>
  <si>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</si>
  <si>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R98542223</t>
  </si>
  <si>
    <t>Injektáž trhlin v ŽB kcích tl přes 200 do 300 mm metakrylátovým gelem včetně vrtů</t>
  </si>
  <si>
    <t>m</t>
  </si>
  <si>
    <t>4</t>
  </si>
  <si>
    <t>1766079107</t>
  </si>
  <si>
    <t>PP</t>
  </si>
  <si>
    <t>Injektáž trhlin v betonových nebo železobetonových konstrukcích nízkotlaká do 0,6 MP s injektážními jehlami vloženými do vrtů včetně jejich vyvrtání metakrylátovým gelem šířka trhlin tloušťka konstrukce přes 200 do 300 mm</t>
  </si>
  <si>
    <t>P</t>
  </si>
  <si>
    <t>Poznámka k položce:_x000D_
- odhadovaná spotřeba do 4 kg/m spáry_x000D_
- práce budou provedeny v závěsu (výškové práce v omezeném prostoru šachty)</t>
  </si>
  <si>
    <t>VV</t>
  </si>
  <si>
    <t>24,6 "F.4 Uzavírací trvale pružný tmel, PE provazec O 30 mm; délka spáry</t>
  </si>
  <si>
    <t>R98542223.1</t>
  </si>
  <si>
    <t>Injektáž trhlin metakrylátovým gelem - nadspotřeba</t>
  </si>
  <si>
    <t>kg</t>
  </si>
  <si>
    <t>1441265431</t>
  </si>
  <si>
    <t>Poznámka k položce:_x000D_
- v případě spotřeby gelu nad 4 kg/m spáry_x000D_
- vč. samotné injektáže_x000D_
- práce budou provedeny v závěsu (výškové práce v omezeném prostoru šachty)</t>
  </si>
  <si>
    <t>84,87*1,1 "F.4 Injektáž nízkotlaká metakrylátovým gelem - v místě drážky (0,003 m2 x 24,6 m ); objem v l * obj. hmotnost</t>
  </si>
  <si>
    <t>110,40*1,1 "F.4 Injektáž nízkotlaká metakrylátovým gelem - v místě poruchy korálku (0,024 m2 x 4 m ); objem v l * obj. hmotnost</t>
  </si>
  <si>
    <t>Mezisoučet</t>
  </si>
  <si>
    <t>3</t>
  </si>
  <si>
    <t>-4*24,6 "F.4 Uzavírací trvale pružný tmel, PE provazec O 30 mm; spotřeba v kg * délka spáry</t>
  </si>
  <si>
    <t>Součet</t>
  </si>
  <si>
    <t>R9319941</t>
  </si>
  <si>
    <t>Těsnění dilatační spáry betonové konstrukce silanovým tmelem do pl 5,0 cm2</t>
  </si>
  <si>
    <t>-1503727901</t>
  </si>
  <si>
    <t>Těsnění spáry betonové konstrukce pásy, profily, tmely tmelem silanovým spáry dilatační do 5,0 cm2</t>
  </si>
  <si>
    <t>R97731211</t>
  </si>
  <si>
    <t>Řezání stávajících betonových konstrukcí hl do 100 mm, vč. ručního dočištění</t>
  </si>
  <si>
    <t>-617291021</t>
  </si>
  <si>
    <t>Poznámka k položce:_x000D_
- šířka 0,03 m, hl. 0,10 m_x000D_
- práce budou provedeny v závěsu (výškové práce v omezeném prostoru šachty)</t>
  </si>
  <si>
    <t>2*24,6 "F.4 Profrézování dilatační spáry a ruční dočištění; 2x délka spáry</t>
  </si>
  <si>
    <t>5</t>
  </si>
  <si>
    <t>985131111</t>
  </si>
  <si>
    <t>Očištění ploch stěn, rubu kleneb a podlah tlakovou vodou</t>
  </si>
  <si>
    <t>m2</t>
  </si>
  <si>
    <t>CS ÚRS 2025 02</t>
  </si>
  <si>
    <t>-1693745514</t>
  </si>
  <si>
    <t>Online PSC</t>
  </si>
  <si>
    <t>https://podminky.urs.cz/item/CS_URS_2025_02/985131111</t>
  </si>
  <si>
    <t>Poznámka k položce:_x000D_
- tlak 200 - 300  bar_x000D_
- očištění odbourané betonové spáry</t>
  </si>
  <si>
    <t>0,8*24,6 "F.4 Očištění dilatační spáry tlakovou vodou (v. 24,60 x 0,8 m)</t>
  </si>
  <si>
    <t>6</t>
  </si>
  <si>
    <t>AGR 01.1</t>
  </si>
  <si>
    <t>Dodávka 3 ks kotvících bodů pro práci v závěsu, včetně montáže a tahových zkoušek</t>
  </si>
  <si>
    <t>kpl</t>
  </si>
  <si>
    <t>-1911735638</t>
  </si>
  <si>
    <t>997</t>
  </si>
  <si>
    <t>Přesun sutě</t>
  </si>
  <si>
    <t>7</t>
  </si>
  <si>
    <t>R997004</t>
  </si>
  <si>
    <t>Vodorovné přemístění suti vč. uložení na skládku (poplatku) dle platné legislativy</t>
  </si>
  <si>
    <t>t</t>
  </si>
  <si>
    <t>-1234957071</t>
  </si>
  <si>
    <t>(0,03*0,1*24,6)*2,5 "F.4 Profrézování dilatační spáry a ruční dočištění - vybouraná hmota; objem * obj. hmotnost</t>
  </si>
  <si>
    <t>8</t>
  </si>
  <si>
    <t>R997321</t>
  </si>
  <si>
    <t>Přemístění suti v rámci staveniště - svislá přeprava v kontrolní šachtě, vodorovná přeprava k vstupní štole a přeprava po schodech a po vzdušním líci k ZS</t>
  </si>
  <si>
    <t>175288067</t>
  </si>
  <si>
    <t>Poznámka k položce:_x000D_
- svislá přeprava 25 m, vodorovná přeprava v rámci chodeb 32 m, schodiště 80 m, k ZS 45 m</t>
  </si>
  <si>
    <t>998</t>
  </si>
  <si>
    <t>Přesun hmot</t>
  </si>
  <si>
    <t>R9983220</t>
  </si>
  <si>
    <t>Přesun hmot pro hráze přehradní zděné, betonové a železobetonové, vč. svislé přepravy v kontrolní šachtě, vodorovné přepravy k vstupní štole a přepravy po schodech a po vzdušním líci k ZS</t>
  </si>
  <si>
    <t>451917324</t>
  </si>
  <si>
    <t>Přesun hmot pro objekty hráze přehradní zděné, betonové, železobetonové dopravní vzdálenost do 500 m, vč. svislé přepravy v kontrolní šachtě, vodorovné přepravy k vstupní štole a přepravy po schodech a po vzdušním líci k ZS</t>
  </si>
  <si>
    <t>VON - Vedlejší a ostatní náklady</t>
  </si>
  <si>
    <t>VRN - Vedlejší rozpočtové náklady</t>
  </si>
  <si>
    <t xml:space="preserve">    A 0 - Ostaní náklady spojené s realizací stavby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</si>
  <si>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</si>
  <si>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</si>
  <si>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</si>
  <si>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</si>
  <si>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</si>
  <si>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A 0</t>
  </si>
  <si>
    <t>Ostaní náklady spojené s realizací stavby</t>
  </si>
  <si>
    <t>OST 1.1</t>
  </si>
  <si>
    <t>ostatní náklady před realizací stavby - doplnění Havarijního plánu</t>
  </si>
  <si>
    <t>1935720499</t>
  </si>
  <si>
    <t xml:space="preserve">Poznámka k položce:_x000D_
- náklady na doplnění Havarijního plánu, který bude předložen obci a vodoprávnímu úřadu_x000D_
</t>
  </si>
  <si>
    <t>OST 1.2</t>
  </si>
  <si>
    <t>ostatní náklady před realizací stavby - doplnění Povodňového plánu</t>
  </si>
  <si>
    <t>-1406601157</t>
  </si>
  <si>
    <t xml:space="preserve">Poznámka k položce:_x000D_
- náklady na doplnění Povodňového plánu, který bude předložen obci a vodoprávnímu úřadu_x000D_
_x000D_
_x000D_
_x000D_
</t>
  </si>
  <si>
    <t>OST 1.3</t>
  </si>
  <si>
    <t>ostatní náklady před realizací stavby - zpracování technologických postupů a plánů kontrol, zajištění protokolů o injektáží</t>
  </si>
  <si>
    <t>1736460777</t>
  </si>
  <si>
    <t xml:space="preserve">Poznámka k položce:_x000D_
_x000D_
_x000D_
</t>
  </si>
  <si>
    <t>OST 1.4</t>
  </si>
  <si>
    <t>ostatní náklady před realizací stavby - pasportizace veškerých objektů dotčených stavební činností před zahajením stavby</t>
  </si>
  <si>
    <t>-1428061679</t>
  </si>
  <si>
    <t>ostatní náklady před zahájením stavby - pasportizace veškerých objektů dotčených stavební činností před zahajením stavby</t>
  </si>
  <si>
    <t xml:space="preserve">Poznámka k položce:_x000D_
_x000D_
_x000D_
_x000D_
_x000D_
</t>
  </si>
  <si>
    <t>OST 1.5</t>
  </si>
  <si>
    <t>ostatní náklady před realizací stavby - vytýčení veškerých inženýrských sítí a dalších případných překážek v prostoru stavby</t>
  </si>
  <si>
    <t>442185046</t>
  </si>
  <si>
    <t>ostatní náklady před zahájením stavby - vytýčení veškerých inženýrských sítí a dalších případných překážek v prostoru stavby</t>
  </si>
  <si>
    <t xml:space="preserve">Poznámka k položce:_x000D_
_x000D_
_x000D_
_x000D_
</t>
  </si>
  <si>
    <t>OST 2.1</t>
  </si>
  <si>
    <t>ostatní náklady v průběhu realizace a po realizaci stavby - fotografická dokumentace a další nutné náklady k řádnému a úplnému zhotovení předmětu díla</t>
  </si>
  <si>
    <t>1616899732</t>
  </si>
  <si>
    <t xml:space="preserve">Poznámka k položce:_x000D_
- fotografická dokumentace veškerých konstrukcí, které budou v průběhu výstavby skryty nebo zakryty, vč. opatření této fotodokumentace datem a popisem jednotlivých záběrů, uložení na  CD a všechna další nutné náklady k řádnému a úplnému zhotovení předmětu díla zřejmé ze zadávací dokumentace   _x000D_
</t>
  </si>
  <si>
    <t>OST 2.3</t>
  </si>
  <si>
    <t xml:space="preserve">ostatní náklady v průběhu realizace a po realizaci stavby - pasportizace stavbou dotčených ploch a objektů po stavbě </t>
  </si>
  <si>
    <t>-691129741</t>
  </si>
  <si>
    <t>OST 2.6</t>
  </si>
  <si>
    <t xml:space="preserve">ostatní náklady v průběhu realizace a po realizaci stavby - dokumentace skutečného provedení stavby, ve trojím vyhotovení </t>
  </si>
  <si>
    <t>955441284</t>
  </si>
  <si>
    <t xml:space="preserve">Poznámka k položce:_x000D_
- v českém jazyce, z toho 2 paré v listinné podobě a 1 paré v digitální verzi v editovatelném tvaru, formátu *.doc, *.xls a *.dwg (WORD, EXCEL a AUTOCAD). _x000D_
- DSPS bude obsahovat kompletní výkresy skutečného provedení a kompletní seznam použitých materiálů. Všechny změny a rozdíly v provedení díla oproti schválené dokumentaci pro provedení stavby odsouhlasené objednatelem stavby a provedené během výstavby budou zhotovitelem ve výkresech v dokumentaci pro provedení stavby po jejich  realizaci jasně a srozumitelně vyznačeny. Výkresy a dokumentace beze změn v provedení, budou opatřeny nad rozpiskou výkresu poznámkou “Beze změn”. Všechny takto postupně odevzdané výkresy skutečného provedení stavby budou opatřeny razítkem a podpisem oprávněné osoby za zhotovitele a zřetelným označením “Výkres skutečného provedení“. _x000D_
</t>
  </si>
  <si>
    <t>R29121101</t>
  </si>
  <si>
    <t>Zřízení a odstranění zpevněných ploch na ZS a všech a přístupech k nádrži, včetně uvedení všech dotčených pozemků do původního stavu (ohumusování a osetí), včetně případných oprav komunikace při jejím poškození zhotovitelem</t>
  </si>
  <si>
    <t>448211658</t>
  </si>
  <si>
    <t>Poznámka k položce:_x000D_
- včetně uvedení dotčených komunikací do původního stavu</t>
  </si>
  <si>
    <t>VRN3</t>
  </si>
  <si>
    <t>Zařízení staveniště</t>
  </si>
  <si>
    <t>10</t>
  </si>
  <si>
    <t>032103001</t>
  </si>
  <si>
    <t>Prostředky a materiál pro šetření a likvidaci vzniklé ekologické havárie</t>
  </si>
  <si>
    <t>1024</t>
  </si>
  <si>
    <t>-1707946811</t>
  </si>
  <si>
    <t xml:space="preserve">PP: 
- 1x havarijní souprava OIL 240 (obsah soupravy: nádoba 240l, Algasorb 30kgm, 50 x rohož, 
5x nohavice, 5x polštář, 200x utěrka NT, 1x lopatka a smeták, 5x PE pytel, 5x výstražná nálepka, 2x rukavice 
Havarijní souprava UNV 60: 
-1x sud 120 litrů, 20x rohož, 8x nohavice, 10kg OI-Ex "82", 5x utěrka, 2x polštář, 1x rukavice, 
1x brýle, 2x PE pytel, 2x výstr. nálepka, absorpční schopnost 150 litrů 
Norná stěna EKNS 220 H (4ks, rozměr 0,13 x 3 m) nebo enviromentální typ PEpytle 120 l - 10ks
ruční nářadí (sekyra, pila, krumpáč, lopata, palice)
zásoba řeziva (prkna, latě, trámy) - jednotky kusů 
lahve pro odběr vzorků (prachovnice se širokým hrdlem o objemu 1,25 l) - 5ks 
</t>
  </si>
  <si>
    <t>11</t>
  </si>
  <si>
    <t>034103000</t>
  </si>
  <si>
    <t>Energie pro zařízení staveniště</t>
  </si>
  <si>
    <t>1578865952</t>
  </si>
  <si>
    <t>Zařízení staveniště zabezpečení staveniště energie pro zařízení staveniště</t>
  </si>
  <si>
    <t>Poznámka k položce:_x000D_
- nezbytné vnitrostaveništní rozvody energie vč. zajištění jejich zdrojů</t>
  </si>
  <si>
    <t>034503000</t>
  </si>
  <si>
    <t>Informační tabule na staveništi</t>
  </si>
  <si>
    <t>255273302</t>
  </si>
  <si>
    <t>Zařízení staveniště zabezpečení staveniště informační tabule</t>
  </si>
  <si>
    <t xml:space="preserve">Poznámka k položce:_x000D_
- podklad pro inf. tabuly z OSB desky tl.19mm, o velikosti 1000x2000mm _x000D_
pevně umístěnou na délku ve výšce 2000mm nad terénum _x000D_
- zajištění umístění na podkladní desku OSB; štítku o povolení stavby, stejnopislu oznámení prací oblastnímu inspektorátu práce, _x000D_
 informační tabule stavby _x000D_
</t>
  </si>
  <si>
    <t>13</t>
  </si>
  <si>
    <t>034703000</t>
  </si>
  <si>
    <t>Osvětlení staveniště</t>
  </si>
  <si>
    <t>481060316</t>
  </si>
  <si>
    <t>Zařízení staveniště zabezpečení staveniště osvětlení staveniště</t>
  </si>
  <si>
    <t>14</t>
  </si>
  <si>
    <t>R 03000</t>
  </si>
  <si>
    <t>Zřízení, provoz a nasledná likvidace provozního zařízení staveniště vč. označení a oplocení</t>
  </si>
  <si>
    <t>-940070480</t>
  </si>
  <si>
    <t xml:space="preserve">Poznámka k položce:_x000D_
- včetně oplocení zařízení staveniště, WC, stavební buňky a informačních tabulí, tabulek zákazu vstupu a uvedení místa zřízení staveniště po jeho odstranění do původního stavu_x000D_
</t>
  </si>
  <si>
    <t>VRN4</t>
  </si>
  <si>
    <t>Inženýrská činnost</t>
  </si>
  <si>
    <t>15</t>
  </si>
  <si>
    <t>045303001</t>
  </si>
  <si>
    <t>Inženýrské činnosti na staveništi a zpracování stavbou vyvolaných dokladů</t>
  </si>
  <si>
    <t>981433710</t>
  </si>
  <si>
    <t>16</t>
  </si>
  <si>
    <t>045303002</t>
  </si>
  <si>
    <t>Zajištění opatření vyplývajících z potřeb plnění opatření dle plánu BOZP</t>
  </si>
  <si>
    <t>-844758998</t>
  </si>
  <si>
    <t>17</t>
  </si>
  <si>
    <t>049002000</t>
  </si>
  <si>
    <t>Ostatní inženýrská činnost</t>
  </si>
  <si>
    <t>-2047367517</t>
  </si>
  <si>
    <t xml:space="preserve">Poznámka k položce:_x000D_
- veškeré náklady související s plněním všech podmínek pro stavbu zajištěných stavebních povolení, zajištění veškerých rozhodnutí a souhlasů nutných pro realizaci stavby </t>
  </si>
  <si>
    <t>VRN6</t>
  </si>
  <si>
    <t>Územní vlivy</t>
  </si>
  <si>
    <t>18</t>
  </si>
  <si>
    <t>R06330300</t>
  </si>
  <si>
    <t>Práce ve výškách, v hloubkách</t>
  </si>
  <si>
    <t>1826500322</t>
  </si>
  <si>
    <t>SEZNAM FIGUR</t>
  </si>
  <si>
    <t>Výměra</t>
  </si>
  <si>
    <t>porucha_do_20</t>
  </si>
  <si>
    <t>Sanace poruch mocnosti &lt; 20 mm při zachování stávající výztuže</t>
  </si>
  <si>
    <t>porucha_nad_20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</si>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</sst>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/>
    </xf>
    <xf numFmtId="167" fontId="36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5_02/98513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5" t="s">
        <v>6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ht="12" customHeight="1">
      <c r="B5" s="20"/>
      <c r="D5" s="23" t="s">
        <v>13</v>
      </c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20"/>
      <c r="BS5" s="17" t="s">
        <v>7</v>
      </c>
    </row>
    <row r="6" spans="1:74" ht="36.950000000000003" customHeight="1">
      <c r="B6" s="20"/>
      <c r="D6" s="25" t="s">
        <v>15</v>
      </c>
      <c r="K6" s="255" t="s">
        <v>16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20"/>
      <c r="BS6" s="17" t="s">
        <v>7</v>
      </c>
    </row>
    <row r="7" spans="1:74" ht="12" customHeight="1">
      <c r="B7" s="20"/>
      <c r="D7" s="26" t="s">
        <v>17</v>
      </c>
      <c r="K7" s="24" t="s">
        <v>18</v>
      </c>
      <c r="AK7" s="26" t="s">
        <v>19</v>
      </c>
      <c r="AN7" s="24" t="s">
        <v>3</v>
      </c>
      <c r="AR7" s="20"/>
      <c r="BS7" s="17" t="s">
        <v>7</v>
      </c>
    </row>
    <row r="8" spans="1:74" ht="12" customHeight="1">
      <c r="B8" s="20"/>
      <c r="D8" s="26" t="s">
        <v>20</v>
      </c>
      <c r="K8" s="24" t="s">
        <v>21</v>
      </c>
      <c r="AK8" s="26" t="s">
        <v>22</v>
      </c>
      <c r="AN8" s="24" t="s">
        <v>23</v>
      </c>
      <c r="AR8" s="20"/>
      <c r="BS8" s="17" t="s">
        <v>7</v>
      </c>
    </row>
    <row r="9" spans="1:74" ht="14.45" customHeight="1">
      <c r="B9" s="20"/>
      <c r="AR9" s="20"/>
      <c r="BS9" s="17" t="s">
        <v>7</v>
      </c>
    </row>
    <row r="10" spans="1:74" ht="12" customHeight="1">
      <c r="B10" s="20"/>
      <c r="D10" s="26" t="s">
        <v>24</v>
      </c>
      <c r="AK10" s="26" t="s">
        <v>25</v>
      </c>
      <c r="AN10" s="24" t="s">
        <v>26</v>
      </c>
      <c r="AR10" s="20"/>
      <c r="BS10" s="17" t="s">
        <v>7</v>
      </c>
    </row>
    <row r="11" spans="1:74" ht="18.399999999999999" customHeight="1">
      <c r="B11" s="20"/>
      <c r="E11" s="24" t="s">
        <v>27</v>
      </c>
      <c r="AK11" s="26" t="s">
        <v>28</v>
      </c>
      <c r="AN11" s="24" t="s">
        <v>29</v>
      </c>
      <c r="AR11" s="20"/>
      <c r="BS11" s="17" t="s">
        <v>7</v>
      </c>
    </row>
    <row r="12" spans="1:74" ht="6.95" customHeight="1">
      <c r="B12" s="20"/>
      <c r="AR12" s="20"/>
      <c r="BS12" s="17" t="s">
        <v>7</v>
      </c>
    </row>
    <row r="13" spans="1:74" ht="12" customHeight="1">
      <c r="B13" s="20"/>
      <c r="D13" s="26" t="s">
        <v>30</v>
      </c>
      <c r="AK13" s="26" t="s">
        <v>25</v>
      </c>
      <c r="AN13" s="24" t="s">
        <v>3</v>
      </c>
      <c r="AR13" s="20"/>
      <c r="BS13" s="17" t="s">
        <v>7</v>
      </c>
    </row>
    <row r="14" spans="1:74" ht="12.75">
      <c r="B14" s="20"/>
      <c r="E14" s="24" t="s">
        <v>31</v>
      </c>
      <c r="AK14" s="26" t="s">
        <v>28</v>
      </c>
      <c r="AN14" s="24" t="s">
        <v>3</v>
      </c>
      <c r="AR14" s="20"/>
      <c r="BS14" s="17" t="s">
        <v>7</v>
      </c>
    </row>
    <row r="15" spans="1:74" ht="6.95" customHeight="1">
      <c r="B15" s="20"/>
      <c r="AR15" s="20"/>
      <c r="BS15" s="17" t="s">
        <v>4</v>
      </c>
    </row>
    <row r="16" spans="1:74" ht="12" customHeight="1">
      <c r="B16" s="20"/>
      <c r="D16" s="26" t="s">
        <v>32</v>
      </c>
      <c r="AK16" s="26" t="s">
        <v>25</v>
      </c>
      <c r="AN16" s="24" t="s">
        <v>33</v>
      </c>
      <c r="AR16" s="20"/>
      <c r="BS16" s="17" t="s">
        <v>4</v>
      </c>
    </row>
    <row r="17" spans="2:71" ht="18.399999999999999" customHeight="1">
      <c r="B17" s="20"/>
      <c r="E17" s="24" t="s">
        <v>34</v>
      </c>
      <c r="AK17" s="26" t="s">
        <v>28</v>
      </c>
      <c r="AN17" s="24" t="s">
        <v>35</v>
      </c>
      <c r="AR17" s="20"/>
      <c r="BS17" s="17" t="s">
        <v>36</v>
      </c>
    </row>
    <row r="18" spans="2:71" ht="6.95" customHeight="1">
      <c r="B18" s="20"/>
      <c r="AR18" s="20"/>
      <c r="BS18" s="17" t="s">
        <v>7</v>
      </c>
    </row>
    <row r="19" spans="2:71" ht="12" customHeight="1">
      <c r="B19" s="20"/>
      <c r="D19" s="26" t="s">
        <v>37</v>
      </c>
      <c r="AK19" s="26" t="s">
        <v>25</v>
      </c>
      <c r="AN19" s="24" t="s">
        <v>33</v>
      </c>
      <c r="AR19" s="20"/>
      <c r="BS19" s="17" t="s">
        <v>7</v>
      </c>
    </row>
    <row r="20" spans="2:71" ht="18.399999999999999" customHeight="1">
      <c r="B20" s="20"/>
      <c r="E20" s="24" t="s">
        <v>34</v>
      </c>
      <c r="AK20" s="26" t="s">
        <v>28</v>
      </c>
      <c r="AN20" s="24" t="s">
        <v>35</v>
      </c>
      <c r="AR20" s="20"/>
      <c r="BS20" s="17" t="s">
        <v>36</v>
      </c>
    </row>
    <row r="21" spans="2:71" ht="6.95" customHeight="1">
      <c r="B21" s="20"/>
      <c r="AR21" s="20"/>
    </row>
    <row r="22" spans="2:71" ht="12" customHeight="1">
      <c r="B22" s="20"/>
      <c r="D22" s="26" t="s">
        <v>38</v>
      </c>
      <c r="AR22" s="20"/>
    </row>
    <row r="23" spans="2:71" ht="47.25" customHeight="1">
      <c r="B23" s="20"/>
      <c r="E23" s="256" t="s">
        <v>39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R23" s="20"/>
    </row>
    <row r="24" spans="2:71" ht="6.95" customHeight="1">
      <c r="B24" s="20"/>
      <c r="AR24" s="20"/>
    </row>
    <row r="25" spans="2:7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40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7">
        <f>ROUND(AG54,2)</f>
        <v>0</v>
      </c>
      <c r="AL26" s="258"/>
      <c r="AM26" s="258"/>
      <c r="AN26" s="258"/>
      <c r="AO26" s="258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59" t="s">
        <v>41</v>
      </c>
      <c r="M28" s="259"/>
      <c r="N28" s="259"/>
      <c r="O28" s="259"/>
      <c r="P28" s="259"/>
      <c r="W28" s="259" t="s">
        <v>42</v>
      </c>
      <c r="X28" s="259"/>
      <c r="Y28" s="259"/>
      <c r="Z28" s="259"/>
      <c r="AA28" s="259"/>
      <c r="AB28" s="259"/>
      <c r="AC28" s="259"/>
      <c r="AD28" s="259"/>
      <c r="AE28" s="259"/>
      <c r="AK28" s="259" t="s">
        <v>43</v>
      </c>
      <c r="AL28" s="259"/>
      <c r="AM28" s="259"/>
      <c r="AN28" s="259"/>
      <c r="AO28" s="259"/>
      <c r="AR28" s="29"/>
    </row>
    <row r="29" spans="2:71" s="2" customFormat="1" ht="14.45" customHeight="1">
      <c r="B29" s="33"/>
      <c r="D29" s="26" t="s">
        <v>44</v>
      </c>
      <c r="F29" s="26" t="s">
        <v>45</v>
      </c>
      <c r="L29" s="262">
        <v>0.21</v>
      </c>
      <c r="M29" s="261"/>
      <c r="N29" s="261"/>
      <c r="O29" s="261"/>
      <c r="P29" s="261"/>
      <c r="W29" s="260">
        <f>ROUND(AZ54, 2)</f>
        <v>0</v>
      </c>
      <c r="X29" s="261"/>
      <c r="Y29" s="261"/>
      <c r="Z29" s="261"/>
      <c r="AA29" s="261"/>
      <c r="AB29" s="261"/>
      <c r="AC29" s="261"/>
      <c r="AD29" s="261"/>
      <c r="AE29" s="261"/>
      <c r="AK29" s="260">
        <f>ROUND(AV54, 2)</f>
        <v>0</v>
      </c>
      <c r="AL29" s="261"/>
      <c r="AM29" s="261"/>
      <c r="AN29" s="261"/>
      <c r="AO29" s="261"/>
      <c r="AR29" s="33"/>
    </row>
    <row r="30" spans="2:71" s="2" customFormat="1" ht="14.45" customHeight="1">
      <c r="B30" s="33"/>
      <c r="F30" s="26" t="s">
        <v>46</v>
      </c>
      <c r="L30" s="262">
        <v>0.12</v>
      </c>
      <c r="M30" s="261"/>
      <c r="N30" s="261"/>
      <c r="O30" s="261"/>
      <c r="P30" s="261"/>
      <c r="W30" s="260">
        <f>ROUND(BA54, 2)</f>
        <v>0</v>
      </c>
      <c r="X30" s="261"/>
      <c r="Y30" s="261"/>
      <c r="Z30" s="261"/>
      <c r="AA30" s="261"/>
      <c r="AB30" s="261"/>
      <c r="AC30" s="261"/>
      <c r="AD30" s="261"/>
      <c r="AE30" s="261"/>
      <c r="AK30" s="260">
        <f>ROUND(AW54, 2)</f>
        <v>0</v>
      </c>
      <c r="AL30" s="261"/>
      <c r="AM30" s="261"/>
      <c r="AN30" s="261"/>
      <c r="AO30" s="261"/>
      <c r="AR30" s="33"/>
    </row>
    <row r="31" spans="2:71" s="2" customFormat="1" ht="14.45" hidden="1" customHeight="1">
      <c r="B31" s="33"/>
      <c r="F31" s="26" t="s">
        <v>47</v>
      </c>
      <c r="L31" s="262">
        <v>0.21</v>
      </c>
      <c r="M31" s="261"/>
      <c r="N31" s="261"/>
      <c r="O31" s="261"/>
      <c r="P31" s="261"/>
      <c r="W31" s="260">
        <f>ROUND(BB54,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60">
        <v>0</v>
      </c>
      <c r="AL31" s="261"/>
      <c r="AM31" s="261"/>
      <c r="AN31" s="261"/>
      <c r="AO31" s="261"/>
      <c r="AR31" s="33"/>
    </row>
    <row r="32" spans="2:71" s="2" customFormat="1" ht="14.45" hidden="1" customHeight="1">
      <c r="B32" s="33"/>
      <c r="F32" s="26" t="s">
        <v>48</v>
      </c>
      <c r="L32" s="262">
        <v>0.12</v>
      </c>
      <c r="M32" s="261"/>
      <c r="N32" s="261"/>
      <c r="O32" s="261"/>
      <c r="P32" s="261"/>
      <c r="W32" s="260">
        <f>ROUND(BC54,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60">
        <v>0</v>
      </c>
      <c r="AL32" s="261"/>
      <c r="AM32" s="261"/>
      <c r="AN32" s="261"/>
      <c r="AO32" s="261"/>
      <c r="AR32" s="33"/>
    </row>
    <row r="33" spans="2:44" s="2" customFormat="1" ht="14.45" hidden="1" customHeight="1">
      <c r="B33" s="33"/>
      <c r="F33" s="26" t="s">
        <v>49</v>
      </c>
      <c r="L33" s="262">
        <v>0</v>
      </c>
      <c r="M33" s="261"/>
      <c r="N33" s="261"/>
      <c r="O33" s="261"/>
      <c r="P33" s="261"/>
      <c r="W33" s="260">
        <f>ROUND(BD54,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60">
        <v>0</v>
      </c>
      <c r="AL33" s="261"/>
      <c r="AM33" s="261"/>
      <c r="AN33" s="261"/>
      <c r="AO33" s="26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51</v>
      </c>
      <c r="U35" s="36"/>
      <c r="V35" s="36"/>
      <c r="W35" s="36"/>
      <c r="X35" s="263" t="s">
        <v>52</v>
      </c>
      <c r="Y35" s="264"/>
      <c r="Z35" s="264"/>
      <c r="AA35" s="264"/>
      <c r="AB35" s="264"/>
      <c r="AC35" s="36"/>
      <c r="AD35" s="36"/>
      <c r="AE35" s="36"/>
      <c r="AF35" s="36"/>
      <c r="AG35" s="36"/>
      <c r="AH35" s="36"/>
      <c r="AI35" s="36"/>
      <c r="AJ35" s="36"/>
      <c r="AK35" s="265">
        <f>SUM(AK26:AK33)</f>
        <v>0</v>
      </c>
      <c r="AL35" s="264"/>
      <c r="AM35" s="264"/>
      <c r="AN35" s="264"/>
      <c r="AO35" s="26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21" t="s">
        <v>53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6" t="s">
        <v>13</v>
      </c>
      <c r="L44" s="3" t="str">
        <f>K5</f>
        <v>H25-019</v>
      </c>
      <c r="AR44" s="42"/>
    </row>
    <row r="45" spans="2:44" s="4" customFormat="1" ht="36.950000000000003" customHeight="1">
      <c r="B45" s="43"/>
      <c r="C45" s="44" t="s">
        <v>15</v>
      </c>
      <c r="L45" s="267" t="str">
        <f>K6</f>
        <v>VD Vír I, sanace dilatační spáry v hrázi mezi bloky 9 - 10</v>
      </c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68"/>
      <c r="Z45" s="268"/>
      <c r="AA45" s="268"/>
      <c r="AB45" s="268"/>
      <c r="AC45" s="268"/>
      <c r="AD45" s="268"/>
      <c r="AE45" s="268"/>
      <c r="AF45" s="268"/>
      <c r="AG45" s="268"/>
      <c r="AH45" s="268"/>
      <c r="AI45" s="268"/>
      <c r="AJ45" s="268"/>
      <c r="AK45" s="268"/>
      <c r="AL45" s="268"/>
      <c r="AM45" s="268"/>
      <c r="AN45" s="268"/>
      <c r="AO45" s="26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6" t="s">
        <v>20</v>
      </c>
      <c r="L47" s="45" t="str">
        <f>IF(K8="","",K8)</f>
        <v>VD Vír</v>
      </c>
      <c r="AI47" s="26" t="s">
        <v>22</v>
      </c>
      <c r="AM47" s="269" t="str">
        <f>IF(AN8= "","",AN8)</f>
        <v>30. 7. 2025</v>
      </c>
      <c r="AN47" s="26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6" t="s">
        <v>24</v>
      </c>
      <c r="L49" s="3" t="str">
        <f>IF(E11= "","",E11)</f>
        <v>Povodí Moravy s.p.</v>
      </c>
      <c r="AI49" s="26" t="s">
        <v>32</v>
      </c>
      <c r="AM49" s="270" t="str">
        <f>IF(E17="","",E17)</f>
        <v>HG partner s.r.o.</v>
      </c>
      <c r="AN49" s="271"/>
      <c r="AO49" s="271"/>
      <c r="AP49" s="271"/>
      <c r="AR49" s="29"/>
      <c r="AS49" s="272" t="s">
        <v>54</v>
      </c>
      <c r="AT49" s="27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6" t="s">
        <v>30</v>
      </c>
      <c r="L50" s="3" t="str">
        <f>IF(E14="","",E14)</f>
        <v xml:space="preserve"> </v>
      </c>
      <c r="AI50" s="26" t="s">
        <v>37</v>
      </c>
      <c r="AM50" s="270" t="str">
        <f>IF(E20="","",E20)</f>
        <v>HG partner s.r.o.</v>
      </c>
      <c r="AN50" s="271"/>
      <c r="AO50" s="271"/>
      <c r="AP50" s="271"/>
      <c r="AR50" s="29"/>
      <c r="AS50" s="274"/>
      <c r="AT50" s="275"/>
      <c r="BD50" s="50"/>
    </row>
    <row r="51" spans="1:91" s="1" customFormat="1" ht="10.9" customHeight="1">
      <c r="B51" s="29"/>
      <c r="AR51" s="29"/>
      <c r="AS51" s="274"/>
      <c r="AT51" s="275"/>
      <c r="BD51" s="50"/>
    </row>
    <row r="52" spans="1:91" s="1" customFormat="1" ht="29.25" customHeight="1">
      <c r="B52" s="29"/>
      <c r="C52" s="276" t="s">
        <v>55</v>
      </c>
      <c r="D52" s="277"/>
      <c r="E52" s="277"/>
      <c r="F52" s="277"/>
      <c r="G52" s="277"/>
      <c r="H52" s="51"/>
      <c r="I52" s="278" t="s">
        <v>56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9" t="s">
        <v>57</v>
      </c>
      <c r="AH52" s="277"/>
      <c r="AI52" s="277"/>
      <c r="AJ52" s="277"/>
      <c r="AK52" s="277"/>
      <c r="AL52" s="277"/>
      <c r="AM52" s="277"/>
      <c r="AN52" s="278" t="s">
        <v>58</v>
      </c>
      <c r="AO52" s="277"/>
      <c r="AP52" s="277"/>
      <c r="AQ52" s="52" t="s">
        <v>59</v>
      </c>
      <c r="AR52" s="29"/>
      <c r="AS52" s="53" t="s">
        <v>60</v>
      </c>
      <c r="AT52" s="54" t="s">
        <v>61</v>
      </c>
      <c r="AU52" s="54" t="s">
        <v>62</v>
      </c>
      <c r="AV52" s="54" t="s">
        <v>63</v>
      </c>
      <c r="AW52" s="54" t="s">
        <v>64</v>
      </c>
      <c r="AX52" s="54" t="s">
        <v>65</v>
      </c>
      <c r="AY52" s="54" t="s">
        <v>66</v>
      </c>
      <c r="AZ52" s="54" t="s">
        <v>67</v>
      </c>
      <c r="BA52" s="54" t="s">
        <v>68</v>
      </c>
      <c r="BB52" s="54" t="s">
        <v>69</v>
      </c>
      <c r="BC52" s="54" t="s">
        <v>70</v>
      </c>
      <c r="BD52" s="55" t="s">
        <v>71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72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83">
        <f>ROUND(SUM(AG55:AG56),2)</f>
        <v>0</v>
      </c>
      <c r="AH54" s="283"/>
      <c r="AI54" s="283"/>
      <c r="AJ54" s="283"/>
      <c r="AK54" s="283"/>
      <c r="AL54" s="283"/>
      <c r="AM54" s="283"/>
      <c r="AN54" s="284">
        <f>SUM(AG54,AT54)</f>
        <v>0</v>
      </c>
      <c r="AO54" s="284"/>
      <c r="AP54" s="284"/>
      <c r="AQ54" s="61" t="s">
        <v>3</v>
      </c>
      <c r="AR54" s="57"/>
      <c r="AS54" s="62">
        <f>ROUND(SUM(AS55:AS56),2)</f>
        <v>0</v>
      </c>
      <c r="AT54" s="63">
        <f>ROUND(SUM(AV54:AW54),2)</f>
        <v>0</v>
      </c>
      <c r="AU54" s="64">
        <f>ROUND(SUM(AU55:AU56),5)</f>
        <v>155.38587000000001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ROUND(SUM(AZ55:AZ56),2)</f>
        <v>0</v>
      </c>
      <c r="BA54" s="63">
        <f>ROUND(SUM(BA55:BA56),2)</f>
        <v>0</v>
      </c>
      <c r="BB54" s="63">
        <f>ROUND(SUM(BB55:BB56),2)</f>
        <v>0</v>
      </c>
      <c r="BC54" s="63">
        <f>ROUND(SUM(BC55:BC56),2)</f>
        <v>0</v>
      </c>
      <c r="BD54" s="65">
        <f>ROUND(SUM(BD55:BD56),2)</f>
        <v>0</v>
      </c>
      <c r="BS54" s="66" t="s">
        <v>73</v>
      </c>
      <c r="BT54" s="66" t="s">
        <v>74</v>
      </c>
      <c r="BU54" s="67" t="s">
        <v>75</v>
      </c>
      <c r="BV54" s="66" t="s">
        <v>76</v>
      </c>
      <c r="BW54" s="66" t="s">
        <v>5</v>
      </c>
      <c r="BX54" s="66" t="s">
        <v>77</v>
      </c>
      <c r="CL54" s="66" t="s">
        <v>18</v>
      </c>
    </row>
    <row r="55" spans="1:91" s="6" customFormat="1" ht="16.5" customHeight="1">
      <c r="A55" s="68" t="s">
        <v>78</v>
      </c>
      <c r="B55" s="69"/>
      <c r="C55" s="70"/>
      <c r="D55" s="282" t="s">
        <v>79</v>
      </c>
      <c r="E55" s="282"/>
      <c r="F55" s="282"/>
      <c r="G55" s="282"/>
      <c r="H55" s="282"/>
      <c r="I55" s="71"/>
      <c r="J55" s="282" t="s">
        <v>80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0">
        <f>'SO 01 - Sanace dilatační ...'!J30</f>
        <v>0</v>
      </c>
      <c r="AH55" s="281"/>
      <c r="AI55" s="281"/>
      <c r="AJ55" s="281"/>
      <c r="AK55" s="281"/>
      <c r="AL55" s="281"/>
      <c r="AM55" s="281"/>
      <c r="AN55" s="280">
        <f>SUM(AG55,AT55)</f>
        <v>0</v>
      </c>
      <c r="AO55" s="281"/>
      <c r="AP55" s="281"/>
      <c r="AQ55" s="72" t="s">
        <v>81</v>
      </c>
      <c r="AR55" s="69"/>
      <c r="AS55" s="73">
        <v>0</v>
      </c>
      <c r="AT55" s="74">
        <f>ROUND(SUM(AV55:AW55),2)</f>
        <v>0</v>
      </c>
      <c r="AU55" s="75">
        <f>'SO 01 - Sanace dilatační ...'!P83</f>
        <v>148.56587450000001</v>
      </c>
      <c r="AV55" s="74">
        <f>'SO 01 - Sanace dilatační ...'!J33</f>
        <v>0</v>
      </c>
      <c r="AW55" s="74">
        <f>'SO 01 - Sanace dilatační ...'!J34</f>
        <v>0</v>
      </c>
      <c r="AX55" s="74">
        <f>'SO 01 - Sanace dilatační ...'!J35</f>
        <v>0</v>
      </c>
      <c r="AY55" s="74">
        <f>'SO 01 - Sanace dilatační ...'!J36</f>
        <v>0</v>
      </c>
      <c r="AZ55" s="74">
        <f>'SO 01 - Sanace dilatační ...'!F33</f>
        <v>0</v>
      </c>
      <c r="BA55" s="74">
        <f>'SO 01 - Sanace dilatační ...'!F34</f>
        <v>0</v>
      </c>
      <c r="BB55" s="74">
        <f>'SO 01 - Sanace dilatační ...'!F35</f>
        <v>0</v>
      </c>
      <c r="BC55" s="74">
        <f>'SO 01 - Sanace dilatační ...'!F36</f>
        <v>0</v>
      </c>
      <c r="BD55" s="76">
        <f>'SO 01 - Sanace dilatační ...'!F37</f>
        <v>0</v>
      </c>
      <c r="BT55" s="77" t="s">
        <v>82</v>
      </c>
      <c r="BV55" s="77" t="s">
        <v>76</v>
      </c>
      <c r="BW55" s="77" t="s">
        <v>83</v>
      </c>
      <c r="BX55" s="77" t="s">
        <v>5</v>
      </c>
      <c r="CL55" s="77" t="s">
        <v>18</v>
      </c>
      <c r="CM55" s="77" t="s">
        <v>84</v>
      </c>
    </row>
    <row r="56" spans="1:91" s="6" customFormat="1" ht="16.5" customHeight="1">
      <c r="A56" s="68" t="s">
        <v>78</v>
      </c>
      <c r="B56" s="69"/>
      <c r="C56" s="70"/>
      <c r="D56" s="282" t="s">
        <v>85</v>
      </c>
      <c r="E56" s="282"/>
      <c r="F56" s="282"/>
      <c r="G56" s="282"/>
      <c r="H56" s="282"/>
      <c r="I56" s="71"/>
      <c r="J56" s="282" t="s">
        <v>86</v>
      </c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0">
        <f>'VON - Vedlejší a ostatní ...'!J30</f>
        <v>0</v>
      </c>
      <c r="AH56" s="281"/>
      <c r="AI56" s="281"/>
      <c r="AJ56" s="281"/>
      <c r="AK56" s="281"/>
      <c r="AL56" s="281"/>
      <c r="AM56" s="281"/>
      <c r="AN56" s="280">
        <f>SUM(AG56,AT56)</f>
        <v>0</v>
      </c>
      <c r="AO56" s="281"/>
      <c r="AP56" s="281"/>
      <c r="AQ56" s="72" t="s">
        <v>81</v>
      </c>
      <c r="AR56" s="69"/>
      <c r="AS56" s="78">
        <v>0</v>
      </c>
      <c r="AT56" s="79">
        <f>ROUND(SUM(AV56:AW56),2)</f>
        <v>0</v>
      </c>
      <c r="AU56" s="80">
        <f>'VON - Vedlejší a ostatní ...'!P84</f>
        <v>6.82</v>
      </c>
      <c r="AV56" s="79">
        <f>'VON - Vedlejší a ostatní ...'!J33</f>
        <v>0</v>
      </c>
      <c r="AW56" s="79">
        <f>'VON - Vedlejší a ostatní ...'!J34</f>
        <v>0</v>
      </c>
      <c r="AX56" s="79">
        <f>'VON - Vedlejší a ostatní ...'!J35</f>
        <v>0</v>
      </c>
      <c r="AY56" s="79">
        <f>'VON - Vedlejší a ostatní ...'!J36</f>
        <v>0</v>
      </c>
      <c r="AZ56" s="79">
        <f>'VON - Vedlejší a ostatní ...'!F33</f>
        <v>0</v>
      </c>
      <c r="BA56" s="79">
        <f>'VON - Vedlejší a ostatní ...'!F34</f>
        <v>0</v>
      </c>
      <c r="BB56" s="79">
        <f>'VON - Vedlejší a ostatní ...'!F35</f>
        <v>0</v>
      </c>
      <c r="BC56" s="79">
        <f>'VON - Vedlejší a ostatní ...'!F36</f>
        <v>0</v>
      </c>
      <c r="BD56" s="81">
        <f>'VON - Vedlejší a ostatní ...'!F37</f>
        <v>0</v>
      </c>
      <c r="BT56" s="77" t="s">
        <v>82</v>
      </c>
      <c r="BV56" s="77" t="s">
        <v>76</v>
      </c>
      <c r="BW56" s="77" t="s">
        <v>87</v>
      </c>
      <c r="BX56" s="77" t="s">
        <v>5</v>
      </c>
      <c r="CL56" s="77" t="s">
        <v>18</v>
      </c>
      <c r="CM56" s="77" t="s">
        <v>84</v>
      </c>
    </row>
    <row r="57" spans="1:91" s="1" customFormat="1" ht="30" customHeight="1">
      <c r="B57" s="29"/>
      <c r="AR57" s="29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</row>
  </sheetData>
  <mergeCells count="44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01 - Sanace dilatační 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25"/>
  <sheetViews>
    <sheetView showGridLines="0" topLeftCell="A27" workbookViewId="0">
      <selection activeCell="I129" sqref="I12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5" t="s">
        <v>6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88</v>
      </c>
      <c r="L4" s="20"/>
      <c r="M4" s="82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86" t="str">
        <f>'Rekapitulace stavby'!K6</f>
        <v>VD Vír I, sanace dilatační spáry v hrázi mezi bloky 9 - 10</v>
      </c>
      <c r="F7" s="287"/>
      <c r="G7" s="287"/>
      <c r="H7" s="287"/>
      <c r="L7" s="20"/>
    </row>
    <row r="8" spans="2:46" s="1" customFormat="1" ht="12" customHeight="1">
      <c r="B8" s="29"/>
      <c r="D8" s="26" t="s">
        <v>89</v>
      </c>
      <c r="L8" s="29"/>
    </row>
    <row r="9" spans="2:46" s="1" customFormat="1" ht="16.5" customHeight="1">
      <c r="B9" s="29"/>
      <c r="E9" s="267" t="s">
        <v>90</v>
      </c>
      <c r="F9" s="288"/>
      <c r="G9" s="288"/>
      <c r="H9" s="28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6" t="s">
        <v>17</v>
      </c>
      <c r="F11" s="24" t="s">
        <v>18</v>
      </c>
      <c r="I11" s="26" t="s">
        <v>19</v>
      </c>
      <c r="J11" s="24" t="s">
        <v>3</v>
      </c>
      <c r="L11" s="29"/>
    </row>
    <row r="12" spans="2:46" s="1" customFormat="1" ht="12" customHeight="1">
      <c r="B12" s="29"/>
      <c r="D12" s="26" t="s">
        <v>20</v>
      </c>
      <c r="F12" s="24" t="s">
        <v>21</v>
      </c>
      <c r="I12" s="26" t="s">
        <v>22</v>
      </c>
      <c r="J12" s="46" t="str">
        <f>'Rekapitulace stavby'!AN8</f>
        <v>30. 7. 2025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24</v>
      </c>
      <c r="I14" s="26" t="s">
        <v>25</v>
      </c>
      <c r="J14" s="24" t="s">
        <v>26</v>
      </c>
      <c r="L14" s="29"/>
    </row>
    <row r="15" spans="2:46" s="1" customFormat="1" ht="18" customHeight="1">
      <c r="B15" s="29"/>
      <c r="E15" s="24" t="s">
        <v>27</v>
      </c>
      <c r="I15" s="26" t="s">
        <v>28</v>
      </c>
      <c r="J15" s="24" t="s">
        <v>29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30</v>
      </c>
      <c r="I17" s="26" t="s">
        <v>25</v>
      </c>
      <c r="J17" s="24" t="str">
        <f>'Rekapitulace stavby'!AN13</f>
        <v/>
      </c>
      <c r="L17" s="29"/>
    </row>
    <row r="18" spans="2:12" s="1" customFormat="1" ht="18" customHeight="1">
      <c r="B18" s="29"/>
      <c r="E18" s="253" t="str">
        <f>'Rekapitulace stavby'!E14</f>
        <v xml:space="preserve"> </v>
      </c>
      <c r="F18" s="253"/>
      <c r="G18" s="253"/>
      <c r="H18" s="253"/>
      <c r="I18" s="26" t="s">
        <v>28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32</v>
      </c>
      <c r="I20" s="26" t="s">
        <v>25</v>
      </c>
      <c r="J20" s="24" t="s">
        <v>33</v>
      </c>
      <c r="L20" s="29"/>
    </row>
    <row r="21" spans="2:12" s="1" customFormat="1" ht="18" customHeight="1">
      <c r="B21" s="29"/>
      <c r="E21" s="24" t="s">
        <v>34</v>
      </c>
      <c r="I21" s="26" t="s">
        <v>28</v>
      </c>
      <c r="J21" s="24" t="s">
        <v>35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37</v>
      </c>
      <c r="I23" s="26" t="s">
        <v>25</v>
      </c>
      <c r="J23" s="24" t="s">
        <v>33</v>
      </c>
      <c r="L23" s="29"/>
    </row>
    <row r="24" spans="2:12" s="1" customFormat="1" ht="18" customHeight="1">
      <c r="B24" s="29"/>
      <c r="E24" s="24" t="s">
        <v>34</v>
      </c>
      <c r="I24" s="26" t="s">
        <v>28</v>
      </c>
      <c r="J24" s="24" t="s">
        <v>35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38</v>
      </c>
      <c r="L26" s="29"/>
    </row>
    <row r="27" spans="2:12" s="7" customFormat="1" ht="16.5" customHeight="1">
      <c r="B27" s="83"/>
      <c r="E27" s="256" t="s">
        <v>3</v>
      </c>
      <c r="F27" s="256"/>
      <c r="G27" s="256"/>
      <c r="H27" s="25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40</v>
      </c>
      <c r="J30" s="60">
        <f>ROUND(J83,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42</v>
      </c>
      <c r="I32" s="32" t="s">
        <v>41</v>
      </c>
      <c r="J32" s="32" t="s">
        <v>43</v>
      </c>
      <c r="L32" s="29"/>
    </row>
    <row r="33" spans="2:12" s="1" customFormat="1" ht="14.45" customHeight="1">
      <c r="B33" s="29"/>
      <c r="D33" s="49" t="s">
        <v>44</v>
      </c>
      <c r="E33" s="26" t="s">
        <v>45</v>
      </c>
      <c r="F33" s="85">
        <f>ROUND((SUM(BE83:BE124)),  2)</f>
        <v>0</v>
      </c>
      <c r="I33" s="86">
        <v>0.21</v>
      </c>
      <c r="J33" s="85">
        <f>ROUND(((SUM(BE83:BE124))*I33),  2)</f>
        <v>0</v>
      </c>
      <c r="L33" s="29"/>
    </row>
    <row r="34" spans="2:12" s="1" customFormat="1" ht="14.45" customHeight="1">
      <c r="B34" s="29"/>
      <c r="E34" s="26" t="s">
        <v>46</v>
      </c>
      <c r="F34" s="85">
        <f>ROUND((SUM(BF83:BF124)),  2)</f>
        <v>0</v>
      </c>
      <c r="I34" s="86">
        <v>0.12</v>
      </c>
      <c r="J34" s="85">
        <f>ROUND(((SUM(BF83:BF124))*I34),  2)</f>
        <v>0</v>
      </c>
      <c r="L34" s="29"/>
    </row>
    <row r="35" spans="2:12" s="1" customFormat="1" ht="14.45" hidden="1" customHeight="1">
      <c r="B35" s="29"/>
      <c r="E35" s="26" t="s">
        <v>47</v>
      </c>
      <c r="F35" s="85">
        <f>ROUND((SUM(BG83:BG124)),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6" t="s">
        <v>48</v>
      </c>
      <c r="F36" s="85">
        <f>ROUND((SUM(BH83:BH124)),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6" t="s">
        <v>49</v>
      </c>
      <c r="F37" s="85">
        <f>ROUND((SUM(BI83:BI124)),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50</v>
      </c>
      <c r="E39" s="51"/>
      <c r="F39" s="51"/>
      <c r="G39" s="89" t="s">
        <v>51</v>
      </c>
      <c r="H39" s="90" t="s">
        <v>52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21" t="s">
        <v>91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6" t="s">
        <v>15</v>
      </c>
      <c r="L47" s="29"/>
    </row>
    <row r="48" spans="2:12" s="1" customFormat="1" ht="16.5" customHeight="1">
      <c r="B48" s="29"/>
      <c r="E48" s="286" t="str">
        <f>E7</f>
        <v>VD Vír I, sanace dilatační spáry v hrázi mezi bloky 9 - 10</v>
      </c>
      <c r="F48" s="287"/>
      <c r="G48" s="287"/>
      <c r="H48" s="287"/>
      <c r="L48" s="29"/>
    </row>
    <row r="49" spans="2:47" s="1" customFormat="1" ht="12" customHeight="1">
      <c r="B49" s="29"/>
      <c r="C49" s="26" t="s">
        <v>89</v>
      </c>
      <c r="L49" s="29"/>
    </row>
    <row r="50" spans="2:47" s="1" customFormat="1" ht="16.5" customHeight="1">
      <c r="B50" s="29"/>
      <c r="E50" s="267" t="str">
        <f>E9</f>
        <v xml:space="preserve">SO 01 - Sanace dilatační spáry </v>
      </c>
      <c r="F50" s="288"/>
      <c r="G50" s="288"/>
      <c r="H50" s="28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6" t="s">
        <v>20</v>
      </c>
      <c r="F52" s="24" t="str">
        <f>F12</f>
        <v>VD Vír</v>
      </c>
      <c r="I52" s="26" t="s">
        <v>22</v>
      </c>
      <c r="J52" s="46" t="str">
        <f>IF(J12="","",J12)</f>
        <v>30. 7. 2025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6" t="s">
        <v>24</v>
      </c>
      <c r="F54" s="24" t="str">
        <f>E15</f>
        <v>Povodí Moravy s.p.</v>
      </c>
      <c r="I54" s="26" t="s">
        <v>32</v>
      </c>
      <c r="J54" s="27" t="str">
        <f>E21</f>
        <v>HG partner s.r.o.</v>
      </c>
      <c r="L54" s="29"/>
    </row>
    <row r="55" spans="2:47" s="1" customFormat="1" ht="15.2" customHeight="1">
      <c r="B55" s="29"/>
      <c r="C55" s="26" t="s">
        <v>30</v>
      </c>
      <c r="F55" s="24" t="str">
        <f>IF(E18="","",E18)</f>
        <v xml:space="preserve"> </v>
      </c>
      <c r="I55" s="26" t="s">
        <v>37</v>
      </c>
      <c r="J55" s="27" t="str">
        <f>E24</f>
        <v>HG partner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92</v>
      </c>
      <c r="D57" s="87"/>
      <c r="E57" s="87"/>
      <c r="F57" s="87"/>
      <c r="G57" s="87"/>
      <c r="H57" s="87"/>
      <c r="I57" s="87"/>
      <c r="J57" s="94" t="s">
        <v>93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72</v>
      </c>
      <c r="J59" s="60">
        <f>J83</f>
        <v>0</v>
      </c>
      <c r="L59" s="29"/>
      <c r="AU59" s="17" t="s">
        <v>94</v>
      </c>
    </row>
    <row r="60" spans="2:47" s="8" customFormat="1" ht="24.95" customHeight="1">
      <c r="B60" s="96"/>
      <c r="D60" s="97" t="s">
        <v>95</v>
      </c>
      <c r="E60" s="98"/>
      <c r="F60" s="98"/>
      <c r="G60" s="98"/>
      <c r="H60" s="98"/>
      <c r="I60" s="98"/>
      <c r="J60" s="99">
        <f>J84</f>
        <v>0</v>
      </c>
      <c r="L60" s="96"/>
    </row>
    <row r="61" spans="2:47" s="9" customFormat="1" ht="19.899999999999999" customHeight="1">
      <c r="B61" s="100"/>
      <c r="D61" s="101" t="s">
        <v>96</v>
      </c>
      <c r="E61" s="102"/>
      <c r="F61" s="102"/>
      <c r="G61" s="102"/>
      <c r="H61" s="102"/>
      <c r="I61" s="102"/>
      <c r="J61" s="103">
        <f>J85</f>
        <v>0</v>
      </c>
      <c r="L61" s="100"/>
    </row>
    <row r="62" spans="2:47" s="9" customFormat="1" ht="19.899999999999999" customHeight="1">
      <c r="B62" s="100"/>
      <c r="D62" s="101" t="s">
        <v>97</v>
      </c>
      <c r="E62" s="102"/>
      <c r="F62" s="102"/>
      <c r="G62" s="102"/>
      <c r="H62" s="102"/>
      <c r="I62" s="102"/>
      <c r="J62" s="103">
        <f>J113</f>
        <v>0</v>
      </c>
      <c r="L62" s="100"/>
    </row>
    <row r="63" spans="2:47" s="9" customFormat="1" ht="19.899999999999999" customHeight="1">
      <c r="B63" s="100"/>
      <c r="D63" s="101" t="s">
        <v>98</v>
      </c>
      <c r="E63" s="102"/>
      <c r="F63" s="102"/>
      <c r="G63" s="102"/>
      <c r="H63" s="102"/>
      <c r="I63" s="102"/>
      <c r="J63" s="103">
        <f>J121</f>
        <v>0</v>
      </c>
      <c r="L63" s="100"/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21" t="s">
        <v>99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6" t="s">
        <v>15</v>
      </c>
      <c r="L72" s="29"/>
    </row>
    <row r="73" spans="2:12" s="1" customFormat="1" ht="16.5" customHeight="1">
      <c r="B73" s="29"/>
      <c r="E73" s="286" t="str">
        <f>E7</f>
        <v>VD Vír I, sanace dilatační spáry v hrázi mezi bloky 9 - 10</v>
      </c>
      <c r="F73" s="287"/>
      <c r="G73" s="287"/>
      <c r="H73" s="287"/>
      <c r="L73" s="29"/>
    </row>
    <row r="74" spans="2:12" s="1" customFormat="1" ht="12" customHeight="1">
      <c r="B74" s="29"/>
      <c r="C74" s="26" t="s">
        <v>89</v>
      </c>
      <c r="L74" s="29"/>
    </row>
    <row r="75" spans="2:12" s="1" customFormat="1" ht="16.5" customHeight="1">
      <c r="B75" s="29"/>
      <c r="E75" s="267" t="str">
        <f>E9</f>
        <v xml:space="preserve">SO 01 - Sanace dilatační spáry </v>
      </c>
      <c r="F75" s="288"/>
      <c r="G75" s="288"/>
      <c r="H75" s="288"/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6" t="s">
        <v>20</v>
      </c>
      <c r="F77" s="24" t="str">
        <f>F12</f>
        <v>VD Vír</v>
      </c>
      <c r="I77" s="26" t="s">
        <v>22</v>
      </c>
      <c r="J77" s="46" t="str">
        <f>IF(J12="","",J12)</f>
        <v>30. 7. 2025</v>
      </c>
      <c r="L77" s="29"/>
    </row>
    <row r="78" spans="2:12" s="1" customFormat="1" ht="6.95" customHeight="1">
      <c r="B78" s="29"/>
      <c r="L78" s="29"/>
    </row>
    <row r="79" spans="2:12" s="1" customFormat="1" ht="15.2" customHeight="1">
      <c r="B79" s="29"/>
      <c r="C79" s="26" t="s">
        <v>24</v>
      </c>
      <c r="F79" s="24" t="str">
        <f>E15</f>
        <v>Povodí Moravy s.p.</v>
      </c>
      <c r="I79" s="26" t="s">
        <v>32</v>
      </c>
      <c r="J79" s="27" t="str">
        <f>E21</f>
        <v>HG partner s.r.o.</v>
      </c>
      <c r="L79" s="29"/>
    </row>
    <row r="80" spans="2:12" s="1" customFormat="1" ht="15.2" customHeight="1">
      <c r="B80" s="29"/>
      <c r="C80" s="26" t="s">
        <v>30</v>
      </c>
      <c r="F80" s="24" t="str">
        <f>IF(E18="","",E18)</f>
        <v xml:space="preserve"> </v>
      </c>
      <c r="I80" s="26" t="s">
        <v>37</v>
      </c>
      <c r="J80" s="27" t="str">
        <f>E24</f>
        <v>HG partner s.r.o.</v>
      </c>
      <c r="L80" s="29"/>
    </row>
    <row r="81" spans="2:65" s="1" customFormat="1" ht="10.35" customHeight="1">
      <c r="B81" s="29"/>
      <c r="L81" s="29"/>
    </row>
    <row r="82" spans="2:65" s="10" customFormat="1" ht="29.25" customHeight="1">
      <c r="B82" s="104"/>
      <c r="C82" s="105" t="s">
        <v>100</v>
      </c>
      <c r="D82" s="106" t="s">
        <v>59</v>
      </c>
      <c r="E82" s="106" t="s">
        <v>55</v>
      </c>
      <c r="F82" s="106" t="s">
        <v>56</v>
      </c>
      <c r="G82" s="106" t="s">
        <v>101</v>
      </c>
      <c r="H82" s="106" t="s">
        <v>102</v>
      </c>
      <c r="I82" s="106" t="s">
        <v>103</v>
      </c>
      <c r="J82" s="106" t="s">
        <v>93</v>
      </c>
      <c r="K82" s="107" t="s">
        <v>104</v>
      </c>
      <c r="L82" s="104"/>
      <c r="M82" s="53" t="s">
        <v>3</v>
      </c>
      <c r="N82" s="54" t="s">
        <v>44</v>
      </c>
      <c r="O82" s="54" t="s">
        <v>105</v>
      </c>
      <c r="P82" s="54" t="s">
        <v>106</v>
      </c>
      <c r="Q82" s="54" t="s">
        <v>107</v>
      </c>
      <c r="R82" s="54" t="s">
        <v>108</v>
      </c>
      <c r="S82" s="54" t="s">
        <v>109</v>
      </c>
      <c r="T82" s="55" t="s">
        <v>110</v>
      </c>
    </row>
    <row r="83" spans="2:65" s="1" customFormat="1" ht="22.9" customHeight="1">
      <c r="B83" s="29"/>
      <c r="C83" s="58" t="s">
        <v>111</v>
      </c>
      <c r="J83" s="108">
        <f>BK83</f>
        <v>0</v>
      </c>
      <c r="L83" s="29"/>
      <c r="M83" s="56"/>
      <c r="N83" s="47"/>
      <c r="O83" s="47"/>
      <c r="P83" s="109">
        <f>P84</f>
        <v>148.56587450000001</v>
      </c>
      <c r="Q83" s="47"/>
      <c r="R83" s="109">
        <f>R84</f>
        <v>0.38022090000000003</v>
      </c>
      <c r="S83" s="47"/>
      <c r="T83" s="110">
        <f>T84</f>
        <v>0</v>
      </c>
      <c r="AT83" s="17" t="s">
        <v>73</v>
      </c>
      <c r="AU83" s="17" t="s">
        <v>94</v>
      </c>
      <c r="BK83" s="111">
        <f>BK84</f>
        <v>0</v>
      </c>
    </row>
    <row r="84" spans="2:65" s="11" customFormat="1" ht="25.9" customHeight="1">
      <c r="B84" s="112"/>
      <c r="D84" s="113" t="s">
        <v>73</v>
      </c>
      <c r="E84" s="114" t="s">
        <v>112</v>
      </c>
      <c r="F84" s="114" t="s">
        <v>113</v>
      </c>
      <c r="J84" s="115">
        <f>BK84</f>
        <v>0</v>
      </c>
      <c r="L84" s="112"/>
      <c r="M84" s="116"/>
      <c r="P84" s="117">
        <f>P85+P113+P121</f>
        <v>148.56587450000001</v>
      </c>
      <c r="R84" s="117">
        <f>R85+R113+R121</f>
        <v>0.38022090000000003</v>
      </c>
      <c r="T84" s="118">
        <f>T85+T113+T121</f>
        <v>0</v>
      </c>
      <c r="AR84" s="113" t="s">
        <v>82</v>
      </c>
      <c r="AT84" s="119" t="s">
        <v>73</v>
      </c>
      <c r="AU84" s="119" t="s">
        <v>74</v>
      </c>
      <c r="AY84" s="113" t="s">
        <v>114</v>
      </c>
      <c r="BK84" s="120">
        <f>BK85+BK113+BK121</f>
        <v>0</v>
      </c>
    </row>
    <row r="85" spans="2:65" s="11" customFormat="1" ht="22.9" customHeight="1">
      <c r="B85" s="112"/>
      <c r="D85" s="113" t="s">
        <v>73</v>
      </c>
      <c r="E85" s="121" t="s">
        <v>115</v>
      </c>
      <c r="F85" s="121" t="s">
        <v>116</v>
      </c>
      <c r="J85" s="122">
        <f>BK85</f>
        <v>0</v>
      </c>
      <c r="L85" s="112"/>
      <c r="M85" s="116"/>
      <c r="P85" s="117">
        <f>SUM(P86:P112)</f>
        <v>145.57065</v>
      </c>
      <c r="R85" s="117">
        <f>SUM(R86:R112)</f>
        <v>0.38022090000000003</v>
      </c>
      <c r="T85" s="118">
        <f>SUM(T86:T112)</f>
        <v>0</v>
      </c>
      <c r="AR85" s="113" t="s">
        <v>82</v>
      </c>
      <c r="AT85" s="119" t="s">
        <v>73</v>
      </c>
      <c r="AU85" s="119" t="s">
        <v>82</v>
      </c>
      <c r="AY85" s="113" t="s">
        <v>114</v>
      </c>
      <c r="BK85" s="120">
        <f>SUM(BK86:BK112)</f>
        <v>0</v>
      </c>
    </row>
    <row r="86" spans="2:65" s="1" customFormat="1" ht="16.5" customHeight="1">
      <c r="B86" s="123"/>
      <c r="C86" s="124" t="s">
        <v>82</v>
      </c>
      <c r="D86" s="124" t="s">
        <v>117</v>
      </c>
      <c r="E86" s="125" t="s">
        <v>118</v>
      </c>
      <c r="F86" s="126" t="s">
        <v>119</v>
      </c>
      <c r="G86" s="127" t="s">
        <v>120</v>
      </c>
      <c r="H86" s="128">
        <v>24.6</v>
      </c>
      <c r="I86" s="129">
        <v>0</v>
      </c>
      <c r="J86" s="129">
        <f>ROUND(I86*H86,2)</f>
        <v>0</v>
      </c>
      <c r="K86" s="126" t="s">
        <v>3</v>
      </c>
      <c r="L86" s="29"/>
      <c r="M86" s="130" t="s">
        <v>3</v>
      </c>
      <c r="N86" s="131" t="s">
        <v>45</v>
      </c>
      <c r="O86" s="132">
        <v>2.6110000000000002</v>
      </c>
      <c r="P86" s="132">
        <f>O86*H86</f>
        <v>64.23060000000001</v>
      </c>
      <c r="Q86" s="132">
        <v>4.0344999999999999E-3</v>
      </c>
      <c r="R86" s="132">
        <f>Q86*H86</f>
        <v>9.9248700000000009E-2</v>
      </c>
      <c r="S86" s="132">
        <v>0</v>
      </c>
      <c r="T86" s="133">
        <f>S86*H86</f>
        <v>0</v>
      </c>
      <c r="AR86" s="134" t="s">
        <v>121</v>
      </c>
      <c r="AT86" s="134" t="s">
        <v>117</v>
      </c>
      <c r="AU86" s="134" t="s">
        <v>84</v>
      </c>
      <c r="AY86" s="17" t="s">
        <v>114</v>
      </c>
      <c r="BE86" s="135">
        <f>IF(N86="základní",J86,0)</f>
        <v>0</v>
      </c>
      <c r="BF86" s="135">
        <f>IF(N86="snížená",J86,0)</f>
        <v>0</v>
      </c>
      <c r="BG86" s="135">
        <f>IF(N86="zákl. přenesená",J86,0)</f>
        <v>0</v>
      </c>
      <c r="BH86" s="135">
        <f>IF(N86="sníž. přenesená",J86,0)</f>
        <v>0</v>
      </c>
      <c r="BI86" s="135">
        <f>IF(N86="nulová",J86,0)</f>
        <v>0</v>
      </c>
      <c r="BJ86" s="17" t="s">
        <v>82</v>
      </c>
      <c r="BK86" s="135">
        <f>ROUND(I86*H86,2)</f>
        <v>0</v>
      </c>
      <c r="BL86" s="17" t="s">
        <v>121</v>
      </c>
      <c r="BM86" s="134" t="s">
        <v>122</v>
      </c>
    </row>
    <row r="87" spans="2:65" s="1" customFormat="1" ht="19.5">
      <c r="B87" s="29"/>
      <c r="D87" s="136" t="s">
        <v>123</v>
      </c>
      <c r="F87" s="137" t="s">
        <v>124</v>
      </c>
      <c r="L87" s="29"/>
      <c r="M87" s="138"/>
      <c r="T87" s="50"/>
      <c r="AT87" s="17" t="s">
        <v>123</v>
      </c>
      <c r="AU87" s="17" t="s">
        <v>84</v>
      </c>
    </row>
    <row r="88" spans="2:65" s="1" customFormat="1" ht="29.25">
      <c r="B88" s="29"/>
      <c r="D88" s="136" t="s">
        <v>125</v>
      </c>
      <c r="F88" s="139" t="s">
        <v>126</v>
      </c>
      <c r="L88" s="29"/>
      <c r="M88" s="138"/>
      <c r="T88" s="50"/>
      <c r="AT88" s="17" t="s">
        <v>125</v>
      </c>
      <c r="AU88" s="17" t="s">
        <v>84</v>
      </c>
    </row>
    <row r="89" spans="2:65" s="12" customFormat="1" ht="11.25">
      <c r="B89" s="140"/>
      <c r="D89" s="136" t="s">
        <v>127</v>
      </c>
      <c r="E89" s="141" t="s">
        <v>3</v>
      </c>
      <c r="F89" s="142" t="s">
        <v>128</v>
      </c>
      <c r="H89" s="143">
        <v>24.6</v>
      </c>
      <c r="L89" s="140"/>
      <c r="M89" s="144"/>
      <c r="T89" s="145"/>
      <c r="AT89" s="141" t="s">
        <v>127</v>
      </c>
      <c r="AU89" s="141" t="s">
        <v>84</v>
      </c>
      <c r="AV89" s="12" t="s">
        <v>84</v>
      </c>
      <c r="AW89" s="12" t="s">
        <v>36</v>
      </c>
      <c r="AX89" s="12" t="s">
        <v>82</v>
      </c>
      <c r="AY89" s="141" t="s">
        <v>114</v>
      </c>
    </row>
    <row r="90" spans="2:65" s="1" customFormat="1" ht="16.5" customHeight="1">
      <c r="B90" s="123"/>
      <c r="C90" s="124" t="s">
        <v>84</v>
      </c>
      <c r="D90" s="124" t="s">
        <v>117</v>
      </c>
      <c r="E90" s="125" t="s">
        <v>129</v>
      </c>
      <c r="F90" s="126" t="s">
        <v>130</v>
      </c>
      <c r="G90" s="127" t="s">
        <v>131</v>
      </c>
      <c r="H90" s="128">
        <v>116.39700000000001</v>
      </c>
      <c r="I90" s="129">
        <v>0</v>
      </c>
      <c r="J90" s="129">
        <f>ROUND(I90*H90,2)</f>
        <v>0</v>
      </c>
      <c r="K90" s="126" t="s">
        <v>3</v>
      </c>
      <c r="L90" s="29"/>
      <c r="M90" s="130" t="s">
        <v>3</v>
      </c>
      <c r="N90" s="131" t="s">
        <v>45</v>
      </c>
      <c r="O90" s="132">
        <v>0.13</v>
      </c>
      <c r="P90" s="132">
        <f>O90*H90</f>
        <v>15.131610000000002</v>
      </c>
      <c r="Q90" s="132">
        <v>1E-3</v>
      </c>
      <c r="R90" s="132">
        <f>Q90*H90</f>
        <v>0.11639700000000001</v>
      </c>
      <c r="S90" s="132">
        <v>0</v>
      </c>
      <c r="T90" s="133">
        <f>S90*H90</f>
        <v>0</v>
      </c>
      <c r="AR90" s="134" t="s">
        <v>121</v>
      </c>
      <c r="AT90" s="134" t="s">
        <v>117</v>
      </c>
      <c r="AU90" s="134" t="s">
        <v>84</v>
      </c>
      <c r="AY90" s="17" t="s">
        <v>114</v>
      </c>
      <c r="BE90" s="135">
        <f>IF(N90="základní",J90,0)</f>
        <v>0</v>
      </c>
      <c r="BF90" s="135">
        <f>IF(N90="snížená",J90,0)</f>
        <v>0</v>
      </c>
      <c r="BG90" s="135">
        <f>IF(N90="zákl. přenesená",J90,0)</f>
        <v>0</v>
      </c>
      <c r="BH90" s="135">
        <f>IF(N90="sníž. přenesená",J90,0)</f>
        <v>0</v>
      </c>
      <c r="BI90" s="135">
        <f>IF(N90="nulová",J90,0)</f>
        <v>0</v>
      </c>
      <c r="BJ90" s="17" t="s">
        <v>82</v>
      </c>
      <c r="BK90" s="135">
        <f>ROUND(I90*H90,2)</f>
        <v>0</v>
      </c>
      <c r="BL90" s="17" t="s">
        <v>121</v>
      </c>
      <c r="BM90" s="134" t="s">
        <v>132</v>
      </c>
    </row>
    <row r="91" spans="2:65" s="1" customFormat="1" ht="11.25">
      <c r="B91" s="29"/>
      <c r="D91" s="136" t="s">
        <v>123</v>
      </c>
      <c r="F91" s="137" t="s">
        <v>130</v>
      </c>
      <c r="L91" s="29"/>
      <c r="M91" s="138"/>
      <c r="T91" s="50"/>
      <c r="AT91" s="17" t="s">
        <v>123</v>
      </c>
      <c r="AU91" s="17" t="s">
        <v>84</v>
      </c>
    </row>
    <row r="92" spans="2:65" s="1" customFormat="1" ht="39">
      <c r="B92" s="29"/>
      <c r="D92" s="136" t="s">
        <v>125</v>
      </c>
      <c r="F92" s="139" t="s">
        <v>133</v>
      </c>
      <c r="L92" s="29"/>
      <c r="M92" s="138"/>
      <c r="T92" s="50"/>
      <c r="AT92" s="17" t="s">
        <v>125</v>
      </c>
      <c r="AU92" s="17" t="s">
        <v>84</v>
      </c>
    </row>
    <row r="93" spans="2:65" s="12" customFormat="1" ht="11.25">
      <c r="B93" s="140"/>
      <c r="D93" s="136" t="s">
        <v>127</v>
      </c>
      <c r="E93" s="141" t="s">
        <v>3</v>
      </c>
      <c r="F93" s="142" t="s">
        <v>134</v>
      </c>
      <c r="H93" s="143">
        <v>93.356999999999999</v>
      </c>
      <c r="L93" s="140"/>
      <c r="M93" s="144"/>
      <c r="T93" s="145"/>
      <c r="AT93" s="141" t="s">
        <v>127</v>
      </c>
      <c r="AU93" s="141" t="s">
        <v>84</v>
      </c>
      <c r="AV93" s="12" t="s">
        <v>84</v>
      </c>
      <c r="AW93" s="12" t="s">
        <v>36</v>
      </c>
      <c r="AX93" s="12" t="s">
        <v>74</v>
      </c>
      <c r="AY93" s="141" t="s">
        <v>114</v>
      </c>
    </row>
    <row r="94" spans="2:65" s="12" customFormat="1" ht="22.5">
      <c r="B94" s="140"/>
      <c r="D94" s="136" t="s">
        <v>127</v>
      </c>
      <c r="E94" s="141" t="s">
        <v>3</v>
      </c>
      <c r="F94" s="142" t="s">
        <v>135</v>
      </c>
      <c r="H94" s="143">
        <v>121.44</v>
      </c>
      <c r="L94" s="140"/>
      <c r="M94" s="144"/>
      <c r="T94" s="145"/>
      <c r="AT94" s="141" t="s">
        <v>127</v>
      </c>
      <c r="AU94" s="141" t="s">
        <v>84</v>
      </c>
      <c r="AV94" s="12" t="s">
        <v>84</v>
      </c>
      <c r="AW94" s="12" t="s">
        <v>36</v>
      </c>
      <c r="AX94" s="12" t="s">
        <v>74</v>
      </c>
      <c r="AY94" s="141" t="s">
        <v>114</v>
      </c>
    </row>
    <row r="95" spans="2:65" s="13" customFormat="1" ht="11.25">
      <c r="B95" s="146"/>
      <c r="D95" s="136" t="s">
        <v>127</v>
      </c>
      <c r="E95" s="147" t="s">
        <v>3</v>
      </c>
      <c r="F95" s="148" t="s">
        <v>136</v>
      </c>
      <c r="H95" s="149">
        <v>214.797</v>
      </c>
      <c r="L95" s="146"/>
      <c r="M95" s="150"/>
      <c r="T95" s="151"/>
      <c r="AT95" s="147" t="s">
        <v>127</v>
      </c>
      <c r="AU95" s="147" t="s">
        <v>84</v>
      </c>
      <c r="AV95" s="13" t="s">
        <v>137</v>
      </c>
      <c r="AW95" s="13" t="s">
        <v>36</v>
      </c>
      <c r="AX95" s="13" t="s">
        <v>74</v>
      </c>
      <c r="AY95" s="147" t="s">
        <v>114</v>
      </c>
    </row>
    <row r="96" spans="2:65" s="12" customFormat="1" ht="11.25">
      <c r="B96" s="140"/>
      <c r="D96" s="136" t="s">
        <v>127</v>
      </c>
      <c r="E96" s="141" t="s">
        <v>3</v>
      </c>
      <c r="F96" s="142" t="s">
        <v>138</v>
      </c>
      <c r="H96" s="143">
        <v>-98.4</v>
      </c>
      <c r="L96" s="140"/>
      <c r="M96" s="144"/>
      <c r="T96" s="145"/>
      <c r="AT96" s="141" t="s">
        <v>127</v>
      </c>
      <c r="AU96" s="141" t="s">
        <v>84</v>
      </c>
      <c r="AV96" s="12" t="s">
        <v>84</v>
      </c>
      <c r="AW96" s="12" t="s">
        <v>36</v>
      </c>
      <c r="AX96" s="12" t="s">
        <v>74</v>
      </c>
      <c r="AY96" s="141" t="s">
        <v>114</v>
      </c>
    </row>
    <row r="97" spans="2:65" s="13" customFormat="1" ht="11.25">
      <c r="B97" s="146"/>
      <c r="D97" s="136" t="s">
        <v>127</v>
      </c>
      <c r="E97" s="147" t="s">
        <v>3</v>
      </c>
      <c r="F97" s="148" t="s">
        <v>136</v>
      </c>
      <c r="H97" s="149">
        <v>-98.4</v>
      </c>
      <c r="L97" s="146"/>
      <c r="M97" s="150"/>
      <c r="T97" s="151"/>
      <c r="AT97" s="147" t="s">
        <v>127</v>
      </c>
      <c r="AU97" s="147" t="s">
        <v>84</v>
      </c>
      <c r="AV97" s="13" t="s">
        <v>137</v>
      </c>
      <c r="AW97" s="13" t="s">
        <v>36</v>
      </c>
      <c r="AX97" s="13" t="s">
        <v>74</v>
      </c>
      <c r="AY97" s="147" t="s">
        <v>114</v>
      </c>
    </row>
    <row r="98" spans="2:65" s="14" customFormat="1" ht="11.25">
      <c r="B98" s="152"/>
      <c r="D98" s="136" t="s">
        <v>127</v>
      </c>
      <c r="E98" s="153" t="s">
        <v>3</v>
      </c>
      <c r="F98" s="154" t="s">
        <v>139</v>
      </c>
      <c r="H98" s="155">
        <v>116.39699999999999</v>
      </c>
      <c r="L98" s="152"/>
      <c r="M98" s="156"/>
      <c r="T98" s="157"/>
      <c r="AT98" s="153" t="s">
        <v>127</v>
      </c>
      <c r="AU98" s="153" t="s">
        <v>84</v>
      </c>
      <c r="AV98" s="14" t="s">
        <v>121</v>
      </c>
      <c r="AW98" s="14" t="s">
        <v>36</v>
      </c>
      <c r="AX98" s="14" t="s">
        <v>82</v>
      </c>
      <c r="AY98" s="153" t="s">
        <v>114</v>
      </c>
    </row>
    <row r="99" spans="2:65" s="1" customFormat="1" ht="16.5" customHeight="1">
      <c r="B99" s="123"/>
      <c r="C99" s="124" t="s">
        <v>137</v>
      </c>
      <c r="D99" s="124" t="s">
        <v>117</v>
      </c>
      <c r="E99" s="125" t="s">
        <v>140</v>
      </c>
      <c r="F99" s="126" t="s">
        <v>141</v>
      </c>
      <c r="G99" s="127" t="s">
        <v>120</v>
      </c>
      <c r="H99" s="128">
        <v>24.6</v>
      </c>
      <c r="I99" s="129">
        <v>0</v>
      </c>
      <c r="J99" s="129">
        <f>ROUND(I99*H99,2)</f>
        <v>0</v>
      </c>
      <c r="K99" s="126" t="s">
        <v>3</v>
      </c>
      <c r="L99" s="29"/>
      <c r="M99" s="130" t="s">
        <v>3</v>
      </c>
      <c r="N99" s="131" t="s">
        <v>45</v>
      </c>
      <c r="O99" s="132">
        <v>0.24</v>
      </c>
      <c r="P99" s="132">
        <f>O99*H99</f>
        <v>5.9039999999999999</v>
      </c>
      <c r="Q99" s="132">
        <v>1.7392E-3</v>
      </c>
      <c r="R99" s="132">
        <f>Q99*H99</f>
        <v>4.2784320000000001E-2</v>
      </c>
      <c r="S99" s="132">
        <v>0</v>
      </c>
      <c r="T99" s="133">
        <f>S99*H99</f>
        <v>0</v>
      </c>
      <c r="AR99" s="134" t="s">
        <v>121</v>
      </c>
      <c r="AT99" s="134" t="s">
        <v>117</v>
      </c>
      <c r="AU99" s="134" t="s">
        <v>84</v>
      </c>
      <c r="AY99" s="17" t="s">
        <v>114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7" t="s">
        <v>82</v>
      </c>
      <c r="BK99" s="135">
        <f>ROUND(I99*H99,2)</f>
        <v>0</v>
      </c>
      <c r="BL99" s="17" t="s">
        <v>121</v>
      </c>
      <c r="BM99" s="134" t="s">
        <v>142</v>
      </c>
    </row>
    <row r="100" spans="2:65" s="1" customFormat="1" ht="11.25">
      <c r="B100" s="29"/>
      <c r="D100" s="136" t="s">
        <v>123</v>
      </c>
      <c r="F100" s="137" t="s">
        <v>143</v>
      </c>
      <c r="L100" s="29"/>
      <c r="M100" s="138"/>
      <c r="T100" s="50"/>
      <c r="AT100" s="17" t="s">
        <v>123</v>
      </c>
      <c r="AU100" s="17" t="s">
        <v>84</v>
      </c>
    </row>
    <row r="101" spans="2:65" s="12" customFormat="1" ht="11.25">
      <c r="B101" s="140"/>
      <c r="D101" s="136" t="s">
        <v>127</v>
      </c>
      <c r="E101" s="141" t="s">
        <v>3</v>
      </c>
      <c r="F101" s="142" t="s">
        <v>128</v>
      </c>
      <c r="H101" s="143">
        <v>24.6</v>
      </c>
      <c r="L101" s="140"/>
      <c r="M101" s="144"/>
      <c r="T101" s="145"/>
      <c r="AT101" s="141" t="s">
        <v>127</v>
      </c>
      <c r="AU101" s="141" t="s">
        <v>84</v>
      </c>
      <c r="AV101" s="12" t="s">
        <v>84</v>
      </c>
      <c r="AW101" s="12" t="s">
        <v>36</v>
      </c>
      <c r="AX101" s="12" t="s">
        <v>82</v>
      </c>
      <c r="AY101" s="141" t="s">
        <v>114</v>
      </c>
    </row>
    <row r="102" spans="2:65" s="1" customFormat="1" ht="16.5" customHeight="1">
      <c r="B102" s="123"/>
      <c r="C102" s="124" t="s">
        <v>121</v>
      </c>
      <c r="D102" s="124" t="s">
        <v>117</v>
      </c>
      <c r="E102" s="125" t="s">
        <v>144</v>
      </c>
      <c r="F102" s="126" t="s">
        <v>145</v>
      </c>
      <c r="G102" s="127" t="s">
        <v>120</v>
      </c>
      <c r="H102" s="128">
        <v>49.2</v>
      </c>
      <c r="I102" s="129">
        <v>0</v>
      </c>
      <c r="J102" s="129">
        <f>ROUND(I102*H102,2)</f>
        <v>0</v>
      </c>
      <c r="K102" s="126" t="s">
        <v>3</v>
      </c>
      <c r="L102" s="29"/>
      <c r="M102" s="130" t="s">
        <v>3</v>
      </c>
      <c r="N102" s="131" t="s">
        <v>45</v>
      </c>
      <c r="O102" s="132">
        <v>1.1165</v>
      </c>
      <c r="P102" s="132">
        <f>O102*H102</f>
        <v>54.931800000000003</v>
      </c>
      <c r="Q102" s="132">
        <v>3.6399999999999997E-5</v>
      </c>
      <c r="R102" s="132">
        <f>Q102*H102</f>
        <v>1.7908799999999999E-3</v>
      </c>
      <c r="S102" s="132">
        <v>0</v>
      </c>
      <c r="T102" s="133">
        <f>S102*H102</f>
        <v>0</v>
      </c>
      <c r="AR102" s="134" t="s">
        <v>121</v>
      </c>
      <c r="AT102" s="134" t="s">
        <v>117</v>
      </c>
      <c r="AU102" s="134" t="s">
        <v>84</v>
      </c>
      <c r="AY102" s="17" t="s">
        <v>114</v>
      </c>
      <c r="BE102" s="135">
        <f>IF(N102="základní",J102,0)</f>
        <v>0</v>
      </c>
      <c r="BF102" s="135">
        <f>IF(N102="snížená",J102,0)</f>
        <v>0</v>
      </c>
      <c r="BG102" s="135">
        <f>IF(N102="zákl. přenesená",J102,0)</f>
        <v>0</v>
      </c>
      <c r="BH102" s="135">
        <f>IF(N102="sníž. přenesená",J102,0)</f>
        <v>0</v>
      </c>
      <c r="BI102" s="135">
        <f>IF(N102="nulová",J102,0)</f>
        <v>0</v>
      </c>
      <c r="BJ102" s="17" t="s">
        <v>82</v>
      </c>
      <c r="BK102" s="135">
        <f>ROUND(I102*H102,2)</f>
        <v>0</v>
      </c>
      <c r="BL102" s="17" t="s">
        <v>121</v>
      </c>
      <c r="BM102" s="134" t="s">
        <v>146</v>
      </c>
    </row>
    <row r="103" spans="2:65" s="1" customFormat="1" ht="11.25">
      <c r="B103" s="29"/>
      <c r="D103" s="136" t="s">
        <v>123</v>
      </c>
      <c r="F103" s="137" t="s">
        <v>145</v>
      </c>
      <c r="L103" s="29"/>
      <c r="M103" s="138"/>
      <c r="T103" s="50"/>
      <c r="AT103" s="17" t="s">
        <v>123</v>
      </c>
      <c r="AU103" s="17" t="s">
        <v>84</v>
      </c>
    </row>
    <row r="104" spans="2:65" s="1" customFormat="1" ht="29.25">
      <c r="B104" s="29"/>
      <c r="D104" s="136" t="s">
        <v>125</v>
      </c>
      <c r="F104" s="139" t="s">
        <v>147</v>
      </c>
      <c r="L104" s="29"/>
      <c r="M104" s="138"/>
      <c r="T104" s="50"/>
      <c r="AT104" s="17" t="s">
        <v>125</v>
      </c>
      <c r="AU104" s="17" t="s">
        <v>84</v>
      </c>
    </row>
    <row r="105" spans="2:65" s="12" customFormat="1" ht="11.25">
      <c r="B105" s="140"/>
      <c r="D105" s="136" t="s">
        <v>127</v>
      </c>
      <c r="E105" s="141" t="s">
        <v>3</v>
      </c>
      <c r="F105" s="142" t="s">
        <v>148</v>
      </c>
      <c r="H105" s="143">
        <v>49.2</v>
      </c>
      <c r="L105" s="140"/>
      <c r="M105" s="144"/>
      <c r="T105" s="145"/>
      <c r="AT105" s="141" t="s">
        <v>127</v>
      </c>
      <c r="AU105" s="141" t="s">
        <v>84</v>
      </c>
      <c r="AV105" s="12" t="s">
        <v>84</v>
      </c>
      <c r="AW105" s="12" t="s">
        <v>36</v>
      </c>
      <c r="AX105" s="12" t="s">
        <v>82</v>
      </c>
      <c r="AY105" s="141" t="s">
        <v>114</v>
      </c>
    </row>
    <row r="106" spans="2:65" s="1" customFormat="1" ht="16.5" customHeight="1">
      <c r="B106" s="123"/>
      <c r="C106" s="124" t="s">
        <v>149</v>
      </c>
      <c r="D106" s="124" t="s">
        <v>117</v>
      </c>
      <c r="E106" s="125" t="s">
        <v>150</v>
      </c>
      <c r="F106" s="126" t="s">
        <v>151</v>
      </c>
      <c r="G106" s="127" t="s">
        <v>152</v>
      </c>
      <c r="H106" s="128">
        <v>19.68</v>
      </c>
      <c r="I106" s="129">
        <v>0</v>
      </c>
      <c r="J106" s="129">
        <f>ROUND(I106*H106,2)</f>
        <v>0</v>
      </c>
      <c r="K106" s="126" t="s">
        <v>153</v>
      </c>
      <c r="L106" s="29"/>
      <c r="M106" s="130" t="s">
        <v>3</v>
      </c>
      <c r="N106" s="131" t="s">
        <v>45</v>
      </c>
      <c r="O106" s="132">
        <v>0.27300000000000002</v>
      </c>
      <c r="P106" s="132">
        <f>O106*H106</f>
        <v>5.3726400000000005</v>
      </c>
      <c r="Q106" s="132">
        <v>0</v>
      </c>
      <c r="R106" s="132">
        <f>Q106*H106</f>
        <v>0</v>
      </c>
      <c r="S106" s="132">
        <v>0</v>
      </c>
      <c r="T106" s="133">
        <f>S106*H106</f>
        <v>0</v>
      </c>
      <c r="AR106" s="134" t="s">
        <v>121</v>
      </c>
      <c r="AT106" s="134" t="s">
        <v>117</v>
      </c>
      <c r="AU106" s="134" t="s">
        <v>84</v>
      </c>
      <c r="AY106" s="17" t="s">
        <v>114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7" t="s">
        <v>82</v>
      </c>
      <c r="BK106" s="135">
        <f>ROUND(I106*H106,2)</f>
        <v>0</v>
      </c>
      <c r="BL106" s="17" t="s">
        <v>121</v>
      </c>
      <c r="BM106" s="134" t="s">
        <v>154</v>
      </c>
    </row>
    <row r="107" spans="2:65" s="1" customFormat="1" ht="11.25">
      <c r="B107" s="29"/>
      <c r="D107" s="136" t="s">
        <v>123</v>
      </c>
      <c r="F107" s="137" t="s">
        <v>151</v>
      </c>
      <c r="L107" s="29"/>
      <c r="M107" s="138"/>
      <c r="T107" s="50"/>
      <c r="AT107" s="17" t="s">
        <v>123</v>
      </c>
      <c r="AU107" s="17" t="s">
        <v>84</v>
      </c>
    </row>
    <row r="108" spans="2:65" s="1" customFormat="1" ht="11.25">
      <c r="B108" s="29"/>
      <c r="D108" s="158" t="s">
        <v>155</v>
      </c>
      <c r="F108" s="159" t="s">
        <v>156</v>
      </c>
      <c r="L108" s="29"/>
      <c r="M108" s="138"/>
      <c r="T108" s="50"/>
      <c r="AT108" s="17" t="s">
        <v>155</v>
      </c>
      <c r="AU108" s="17" t="s">
        <v>84</v>
      </c>
    </row>
    <row r="109" spans="2:65" s="1" customFormat="1" ht="29.25">
      <c r="B109" s="29"/>
      <c r="D109" s="136" t="s">
        <v>125</v>
      </c>
      <c r="F109" s="139" t="s">
        <v>157</v>
      </c>
      <c r="L109" s="29"/>
      <c r="M109" s="138"/>
      <c r="T109" s="50"/>
      <c r="AT109" s="17" t="s">
        <v>125</v>
      </c>
      <c r="AU109" s="17" t="s">
        <v>84</v>
      </c>
    </row>
    <row r="110" spans="2:65" s="12" customFormat="1" ht="11.25">
      <c r="B110" s="140"/>
      <c r="D110" s="136" t="s">
        <v>127</v>
      </c>
      <c r="E110" s="141" t="s">
        <v>3</v>
      </c>
      <c r="F110" s="142" t="s">
        <v>158</v>
      </c>
      <c r="H110" s="143">
        <v>19.68</v>
      </c>
      <c r="L110" s="140"/>
      <c r="M110" s="144"/>
      <c r="T110" s="145"/>
      <c r="AT110" s="141" t="s">
        <v>127</v>
      </c>
      <c r="AU110" s="141" t="s">
        <v>84</v>
      </c>
      <c r="AV110" s="12" t="s">
        <v>84</v>
      </c>
      <c r="AW110" s="12" t="s">
        <v>36</v>
      </c>
      <c r="AX110" s="12" t="s">
        <v>82</v>
      </c>
      <c r="AY110" s="141" t="s">
        <v>114</v>
      </c>
    </row>
    <row r="111" spans="2:65" s="1" customFormat="1" ht="16.5" customHeight="1">
      <c r="B111" s="123"/>
      <c r="C111" s="124" t="s">
        <v>159</v>
      </c>
      <c r="D111" s="124" t="s">
        <v>117</v>
      </c>
      <c r="E111" s="125" t="s">
        <v>160</v>
      </c>
      <c r="F111" s="126" t="s">
        <v>161</v>
      </c>
      <c r="G111" s="127" t="s">
        <v>162</v>
      </c>
      <c r="H111" s="128">
        <v>1</v>
      </c>
      <c r="I111" s="129">
        <v>0</v>
      </c>
      <c r="J111" s="129">
        <f>ROUND(I111*H111,2)</f>
        <v>0</v>
      </c>
      <c r="K111" s="126" t="s">
        <v>3</v>
      </c>
      <c r="L111" s="29"/>
      <c r="M111" s="130" t="s">
        <v>3</v>
      </c>
      <c r="N111" s="131" t="s">
        <v>45</v>
      </c>
      <c r="O111" s="132">
        <v>0</v>
      </c>
      <c r="P111" s="132">
        <f>O111*H111</f>
        <v>0</v>
      </c>
      <c r="Q111" s="132">
        <v>0.12</v>
      </c>
      <c r="R111" s="132">
        <f>Q111*H111</f>
        <v>0.12</v>
      </c>
      <c r="S111" s="132">
        <v>0</v>
      </c>
      <c r="T111" s="133">
        <f>S111*H111</f>
        <v>0</v>
      </c>
      <c r="AR111" s="134" t="s">
        <v>121</v>
      </c>
      <c r="AT111" s="134" t="s">
        <v>117</v>
      </c>
      <c r="AU111" s="134" t="s">
        <v>84</v>
      </c>
      <c r="AY111" s="17" t="s">
        <v>114</v>
      </c>
      <c r="BE111" s="135">
        <f>IF(N111="základní",J111,0)</f>
        <v>0</v>
      </c>
      <c r="BF111" s="135">
        <f>IF(N111="snížená",J111,0)</f>
        <v>0</v>
      </c>
      <c r="BG111" s="135">
        <f>IF(N111="zákl. přenesená",J111,0)</f>
        <v>0</v>
      </c>
      <c r="BH111" s="135">
        <f>IF(N111="sníž. přenesená",J111,0)</f>
        <v>0</v>
      </c>
      <c r="BI111" s="135">
        <f>IF(N111="nulová",J111,0)</f>
        <v>0</v>
      </c>
      <c r="BJ111" s="17" t="s">
        <v>82</v>
      </c>
      <c r="BK111" s="135">
        <f>ROUND(I111*H111,2)</f>
        <v>0</v>
      </c>
      <c r="BL111" s="17" t="s">
        <v>121</v>
      </c>
      <c r="BM111" s="134" t="s">
        <v>163</v>
      </c>
    </row>
    <row r="112" spans="2:65" s="1" customFormat="1" ht="11.25">
      <c r="B112" s="29"/>
      <c r="D112" s="136" t="s">
        <v>123</v>
      </c>
      <c r="F112" s="137" t="s">
        <v>161</v>
      </c>
      <c r="L112" s="29"/>
      <c r="M112" s="138"/>
      <c r="T112" s="50"/>
      <c r="AT112" s="17" t="s">
        <v>123</v>
      </c>
      <c r="AU112" s="17" t="s">
        <v>84</v>
      </c>
    </row>
    <row r="113" spans="2:65" s="11" customFormat="1" ht="22.9" customHeight="1">
      <c r="B113" s="112"/>
      <c r="D113" s="113" t="s">
        <v>73</v>
      </c>
      <c r="E113" s="121" t="s">
        <v>164</v>
      </c>
      <c r="F113" s="121" t="s">
        <v>165</v>
      </c>
      <c r="J113" s="122">
        <f>BK113</f>
        <v>0</v>
      </c>
      <c r="L113" s="112"/>
      <c r="M113" s="116"/>
      <c r="P113" s="117">
        <f>SUM(P114:P120)</f>
        <v>1.0640645</v>
      </c>
      <c r="R113" s="117">
        <f>SUM(R114:R120)</f>
        <v>0</v>
      </c>
      <c r="T113" s="118">
        <f>SUM(T114:T120)</f>
        <v>0</v>
      </c>
      <c r="AR113" s="113" t="s">
        <v>82</v>
      </c>
      <c r="AT113" s="119" t="s">
        <v>73</v>
      </c>
      <c r="AU113" s="119" t="s">
        <v>82</v>
      </c>
      <c r="AY113" s="113" t="s">
        <v>114</v>
      </c>
      <c r="BK113" s="120">
        <f>SUM(BK114:BK120)</f>
        <v>0</v>
      </c>
    </row>
    <row r="114" spans="2:65" s="1" customFormat="1" ht="16.5" customHeight="1">
      <c r="B114" s="123"/>
      <c r="C114" s="124" t="s">
        <v>166</v>
      </c>
      <c r="D114" s="124" t="s">
        <v>117</v>
      </c>
      <c r="E114" s="125" t="s">
        <v>167</v>
      </c>
      <c r="F114" s="126" t="s">
        <v>168</v>
      </c>
      <c r="G114" s="127" t="s">
        <v>169</v>
      </c>
      <c r="H114" s="128">
        <v>0.185</v>
      </c>
      <c r="I114" s="129">
        <v>0</v>
      </c>
      <c r="J114" s="129">
        <f>ROUND(I114*H114,2)</f>
        <v>0</v>
      </c>
      <c r="K114" s="126" t="s">
        <v>3</v>
      </c>
      <c r="L114" s="29"/>
      <c r="M114" s="130" t="s">
        <v>3</v>
      </c>
      <c r="N114" s="131" t="s">
        <v>45</v>
      </c>
      <c r="O114" s="132">
        <v>0.43669999999999998</v>
      </c>
      <c r="P114" s="132">
        <f>O114*H114</f>
        <v>8.07895E-2</v>
      </c>
      <c r="Q114" s="132">
        <v>0</v>
      </c>
      <c r="R114" s="132">
        <f>Q114*H114</f>
        <v>0</v>
      </c>
      <c r="S114" s="132">
        <v>0</v>
      </c>
      <c r="T114" s="133">
        <f>S114*H114</f>
        <v>0</v>
      </c>
      <c r="AR114" s="134" t="s">
        <v>121</v>
      </c>
      <c r="AT114" s="134" t="s">
        <v>117</v>
      </c>
      <c r="AU114" s="134" t="s">
        <v>84</v>
      </c>
      <c r="AY114" s="17" t="s">
        <v>114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7" t="s">
        <v>82</v>
      </c>
      <c r="BK114" s="135">
        <f>ROUND(I114*H114,2)</f>
        <v>0</v>
      </c>
      <c r="BL114" s="17" t="s">
        <v>121</v>
      </c>
      <c r="BM114" s="134" t="s">
        <v>170</v>
      </c>
    </row>
    <row r="115" spans="2:65" s="1" customFormat="1" ht="11.25">
      <c r="B115" s="29"/>
      <c r="D115" s="136" t="s">
        <v>123</v>
      </c>
      <c r="F115" s="137" t="s">
        <v>168</v>
      </c>
      <c r="L115" s="29"/>
      <c r="M115" s="138"/>
      <c r="T115" s="50"/>
      <c r="AT115" s="17" t="s">
        <v>123</v>
      </c>
      <c r="AU115" s="17" t="s">
        <v>84</v>
      </c>
    </row>
    <row r="116" spans="2:65" s="12" customFormat="1" ht="11.25">
      <c r="B116" s="140"/>
      <c r="D116" s="136" t="s">
        <v>127</v>
      </c>
      <c r="E116" s="141" t="s">
        <v>3</v>
      </c>
      <c r="F116" s="142" t="s">
        <v>171</v>
      </c>
      <c r="H116" s="143">
        <v>0.185</v>
      </c>
      <c r="L116" s="140"/>
      <c r="M116" s="144"/>
      <c r="T116" s="145"/>
      <c r="AT116" s="141" t="s">
        <v>127</v>
      </c>
      <c r="AU116" s="141" t="s">
        <v>84</v>
      </c>
      <c r="AV116" s="12" t="s">
        <v>84</v>
      </c>
      <c r="AW116" s="12" t="s">
        <v>36</v>
      </c>
      <c r="AX116" s="12" t="s">
        <v>82</v>
      </c>
      <c r="AY116" s="141" t="s">
        <v>114</v>
      </c>
    </row>
    <row r="117" spans="2:65" s="1" customFormat="1" ht="24.2" customHeight="1">
      <c r="B117" s="123"/>
      <c r="C117" s="124" t="s">
        <v>172</v>
      </c>
      <c r="D117" s="124" t="s">
        <v>117</v>
      </c>
      <c r="E117" s="125" t="s">
        <v>173</v>
      </c>
      <c r="F117" s="126" t="s">
        <v>174</v>
      </c>
      <c r="G117" s="127" t="s">
        <v>169</v>
      </c>
      <c r="H117" s="128">
        <v>0.185</v>
      </c>
      <c r="I117" s="129">
        <v>0</v>
      </c>
      <c r="J117" s="129">
        <f>ROUND(I117*H117,2)</f>
        <v>0</v>
      </c>
      <c r="K117" s="126" t="s">
        <v>3</v>
      </c>
      <c r="L117" s="29"/>
      <c r="M117" s="130" t="s">
        <v>3</v>
      </c>
      <c r="N117" s="131" t="s">
        <v>45</v>
      </c>
      <c r="O117" s="132">
        <v>5.3150000000000004</v>
      </c>
      <c r="P117" s="132">
        <f>O117*H117</f>
        <v>0.98327500000000001</v>
      </c>
      <c r="Q117" s="132">
        <v>0</v>
      </c>
      <c r="R117" s="132">
        <f>Q117*H117</f>
        <v>0</v>
      </c>
      <c r="S117" s="132">
        <v>0</v>
      </c>
      <c r="T117" s="133">
        <f>S117*H117</f>
        <v>0</v>
      </c>
      <c r="AR117" s="134" t="s">
        <v>121</v>
      </c>
      <c r="AT117" s="134" t="s">
        <v>117</v>
      </c>
      <c r="AU117" s="134" t="s">
        <v>84</v>
      </c>
      <c r="AY117" s="17" t="s">
        <v>114</v>
      </c>
      <c r="BE117" s="135">
        <f>IF(N117="základní",J117,0)</f>
        <v>0</v>
      </c>
      <c r="BF117" s="135">
        <f>IF(N117="snížená",J117,0)</f>
        <v>0</v>
      </c>
      <c r="BG117" s="135">
        <f>IF(N117="zákl. přenesená",J117,0)</f>
        <v>0</v>
      </c>
      <c r="BH117" s="135">
        <f>IF(N117="sníž. přenesená",J117,0)</f>
        <v>0</v>
      </c>
      <c r="BI117" s="135">
        <f>IF(N117="nulová",J117,0)</f>
        <v>0</v>
      </c>
      <c r="BJ117" s="17" t="s">
        <v>82</v>
      </c>
      <c r="BK117" s="135">
        <f>ROUND(I117*H117,2)</f>
        <v>0</v>
      </c>
      <c r="BL117" s="17" t="s">
        <v>121</v>
      </c>
      <c r="BM117" s="134" t="s">
        <v>175</v>
      </c>
    </row>
    <row r="118" spans="2:65" s="1" customFormat="1" ht="19.5">
      <c r="B118" s="29"/>
      <c r="D118" s="136" t="s">
        <v>123</v>
      </c>
      <c r="F118" s="137" t="s">
        <v>174</v>
      </c>
      <c r="L118" s="29"/>
      <c r="M118" s="138"/>
      <c r="T118" s="50"/>
      <c r="AT118" s="17" t="s">
        <v>123</v>
      </c>
      <c r="AU118" s="17" t="s">
        <v>84</v>
      </c>
    </row>
    <row r="119" spans="2:65" s="1" customFormat="1" ht="19.5">
      <c r="B119" s="29"/>
      <c r="D119" s="136" t="s">
        <v>125</v>
      </c>
      <c r="F119" s="139" t="s">
        <v>176</v>
      </c>
      <c r="L119" s="29"/>
      <c r="M119" s="138"/>
      <c r="T119" s="50"/>
      <c r="AT119" s="17" t="s">
        <v>125</v>
      </c>
      <c r="AU119" s="17" t="s">
        <v>84</v>
      </c>
    </row>
    <row r="120" spans="2:65" s="12" customFormat="1" ht="11.25">
      <c r="B120" s="140"/>
      <c r="D120" s="136" t="s">
        <v>127</v>
      </c>
      <c r="E120" s="141" t="s">
        <v>3</v>
      </c>
      <c r="F120" s="142" t="s">
        <v>171</v>
      </c>
      <c r="H120" s="143">
        <v>0.185</v>
      </c>
      <c r="L120" s="140"/>
      <c r="M120" s="144"/>
      <c r="T120" s="145"/>
      <c r="AT120" s="141" t="s">
        <v>127</v>
      </c>
      <c r="AU120" s="141" t="s">
        <v>84</v>
      </c>
      <c r="AV120" s="12" t="s">
        <v>84</v>
      </c>
      <c r="AW120" s="12" t="s">
        <v>36</v>
      </c>
      <c r="AX120" s="12" t="s">
        <v>82</v>
      </c>
      <c r="AY120" s="141" t="s">
        <v>114</v>
      </c>
    </row>
    <row r="121" spans="2:65" s="11" customFormat="1" ht="22.9" customHeight="1">
      <c r="B121" s="112"/>
      <c r="D121" s="113" t="s">
        <v>73</v>
      </c>
      <c r="E121" s="121" t="s">
        <v>177</v>
      </c>
      <c r="F121" s="121" t="s">
        <v>178</v>
      </c>
      <c r="J121" s="122">
        <f>BK121</f>
        <v>0</v>
      </c>
      <c r="L121" s="112"/>
      <c r="M121" s="116"/>
      <c r="P121" s="117">
        <f>SUM(P122:P124)</f>
        <v>1.93116</v>
      </c>
      <c r="R121" s="117">
        <f>SUM(R122:R124)</f>
        <v>0</v>
      </c>
      <c r="T121" s="118">
        <f>SUM(T122:T124)</f>
        <v>0</v>
      </c>
      <c r="AR121" s="113" t="s">
        <v>82</v>
      </c>
      <c r="AT121" s="119" t="s">
        <v>73</v>
      </c>
      <c r="AU121" s="119" t="s">
        <v>82</v>
      </c>
      <c r="AY121" s="113" t="s">
        <v>114</v>
      </c>
      <c r="BK121" s="120">
        <f>SUM(BK122:BK124)</f>
        <v>0</v>
      </c>
    </row>
    <row r="122" spans="2:65" s="1" customFormat="1" ht="33" customHeight="1">
      <c r="B122" s="123"/>
      <c r="C122" s="124" t="s">
        <v>115</v>
      </c>
      <c r="D122" s="124" t="s">
        <v>117</v>
      </c>
      <c r="E122" s="125" t="s">
        <v>179</v>
      </c>
      <c r="F122" s="126" t="s">
        <v>180</v>
      </c>
      <c r="G122" s="127" t="s">
        <v>169</v>
      </c>
      <c r="H122" s="128">
        <v>0.38</v>
      </c>
      <c r="I122" s="129">
        <v>0</v>
      </c>
      <c r="J122" s="129">
        <f>ROUND(I122*H122,2)</f>
        <v>0</v>
      </c>
      <c r="K122" s="126" t="s">
        <v>3</v>
      </c>
      <c r="L122" s="29"/>
      <c r="M122" s="130" t="s">
        <v>3</v>
      </c>
      <c r="N122" s="131" t="s">
        <v>45</v>
      </c>
      <c r="O122" s="132">
        <v>5.0819999999999999</v>
      </c>
      <c r="P122" s="132">
        <f>O122*H122</f>
        <v>1.93116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121</v>
      </c>
      <c r="AT122" s="134" t="s">
        <v>117</v>
      </c>
      <c r="AU122" s="134" t="s">
        <v>84</v>
      </c>
      <c r="AY122" s="17" t="s">
        <v>114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7" t="s">
        <v>82</v>
      </c>
      <c r="BK122" s="135">
        <f>ROUND(I122*H122,2)</f>
        <v>0</v>
      </c>
      <c r="BL122" s="17" t="s">
        <v>121</v>
      </c>
      <c r="BM122" s="134" t="s">
        <v>181</v>
      </c>
    </row>
    <row r="123" spans="2:65" s="1" customFormat="1" ht="19.5">
      <c r="B123" s="29"/>
      <c r="D123" s="136" t="s">
        <v>123</v>
      </c>
      <c r="F123" s="137" t="s">
        <v>182</v>
      </c>
      <c r="L123" s="29"/>
      <c r="M123" s="138"/>
      <c r="T123" s="50"/>
      <c r="AT123" s="17" t="s">
        <v>123</v>
      </c>
      <c r="AU123" s="17" t="s">
        <v>84</v>
      </c>
    </row>
    <row r="124" spans="2:65" s="1" customFormat="1" ht="19.5">
      <c r="B124" s="29"/>
      <c r="D124" s="136" t="s">
        <v>125</v>
      </c>
      <c r="F124" s="139" t="s">
        <v>176</v>
      </c>
      <c r="L124" s="29"/>
      <c r="M124" s="160"/>
      <c r="N124" s="161"/>
      <c r="O124" s="161"/>
      <c r="P124" s="161"/>
      <c r="Q124" s="161"/>
      <c r="R124" s="161"/>
      <c r="S124" s="161"/>
      <c r="T124" s="162"/>
      <c r="AT124" s="17" t="s">
        <v>125</v>
      </c>
      <c r="AU124" s="17" t="s">
        <v>84</v>
      </c>
    </row>
    <row r="125" spans="2:65" s="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29"/>
    </row>
  </sheetData>
  <autoFilter ref="C82:K124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38"/>
  <sheetViews>
    <sheetView showGridLines="0" topLeftCell="A9" workbookViewId="0">
      <selection activeCell="I142" sqref="I14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5" t="s">
        <v>6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88</v>
      </c>
      <c r="L4" s="20"/>
      <c r="M4" s="82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86" t="str">
        <f>'Rekapitulace stavby'!K6</f>
        <v>VD Vír I, sanace dilatační spáry v hrázi mezi bloky 9 - 10</v>
      </c>
      <c r="F7" s="287"/>
      <c r="G7" s="287"/>
      <c r="H7" s="287"/>
      <c r="L7" s="20"/>
    </row>
    <row r="8" spans="2:46" s="1" customFormat="1" ht="12" customHeight="1">
      <c r="B8" s="29"/>
      <c r="D8" s="26" t="s">
        <v>89</v>
      </c>
      <c r="L8" s="29"/>
    </row>
    <row r="9" spans="2:46" s="1" customFormat="1" ht="16.5" customHeight="1">
      <c r="B9" s="29"/>
      <c r="E9" s="267" t="s">
        <v>183</v>
      </c>
      <c r="F9" s="288"/>
      <c r="G9" s="288"/>
      <c r="H9" s="28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6" t="s">
        <v>17</v>
      </c>
      <c r="F11" s="24" t="s">
        <v>18</v>
      </c>
      <c r="I11" s="26" t="s">
        <v>19</v>
      </c>
      <c r="J11" s="24" t="s">
        <v>3</v>
      </c>
      <c r="L11" s="29"/>
    </row>
    <row r="12" spans="2:46" s="1" customFormat="1" ht="12" customHeight="1">
      <c r="B12" s="29"/>
      <c r="D12" s="26" t="s">
        <v>20</v>
      </c>
      <c r="F12" s="24" t="s">
        <v>21</v>
      </c>
      <c r="I12" s="26" t="s">
        <v>22</v>
      </c>
      <c r="J12" s="46" t="str">
        <f>'Rekapitulace stavby'!AN8</f>
        <v>30. 7. 2025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24</v>
      </c>
      <c r="I14" s="26" t="s">
        <v>25</v>
      </c>
      <c r="J14" s="24" t="s">
        <v>26</v>
      </c>
      <c r="L14" s="29"/>
    </row>
    <row r="15" spans="2:46" s="1" customFormat="1" ht="18" customHeight="1">
      <c r="B15" s="29"/>
      <c r="E15" s="24" t="s">
        <v>27</v>
      </c>
      <c r="I15" s="26" t="s">
        <v>28</v>
      </c>
      <c r="J15" s="24" t="s">
        <v>29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30</v>
      </c>
      <c r="I17" s="26" t="s">
        <v>25</v>
      </c>
      <c r="J17" s="24" t="str">
        <f>'Rekapitulace stavby'!AN13</f>
        <v/>
      </c>
      <c r="L17" s="29"/>
    </row>
    <row r="18" spans="2:12" s="1" customFormat="1" ht="18" customHeight="1">
      <c r="B18" s="29"/>
      <c r="E18" s="253" t="str">
        <f>'Rekapitulace stavby'!E14</f>
        <v xml:space="preserve"> </v>
      </c>
      <c r="F18" s="253"/>
      <c r="G18" s="253"/>
      <c r="H18" s="253"/>
      <c r="I18" s="26" t="s">
        <v>28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32</v>
      </c>
      <c r="I20" s="26" t="s">
        <v>25</v>
      </c>
      <c r="J20" s="24" t="s">
        <v>33</v>
      </c>
      <c r="L20" s="29"/>
    </row>
    <row r="21" spans="2:12" s="1" customFormat="1" ht="18" customHeight="1">
      <c r="B21" s="29"/>
      <c r="E21" s="24" t="s">
        <v>34</v>
      </c>
      <c r="I21" s="26" t="s">
        <v>28</v>
      </c>
      <c r="J21" s="24" t="s">
        <v>35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37</v>
      </c>
      <c r="I23" s="26" t="s">
        <v>25</v>
      </c>
      <c r="J23" s="24" t="s">
        <v>33</v>
      </c>
      <c r="L23" s="29"/>
    </row>
    <row r="24" spans="2:12" s="1" customFormat="1" ht="18" customHeight="1">
      <c r="B24" s="29"/>
      <c r="E24" s="24" t="s">
        <v>34</v>
      </c>
      <c r="I24" s="26" t="s">
        <v>28</v>
      </c>
      <c r="J24" s="24" t="s">
        <v>35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38</v>
      </c>
      <c r="L26" s="29"/>
    </row>
    <row r="27" spans="2:12" s="7" customFormat="1" ht="16.5" customHeight="1">
      <c r="B27" s="83"/>
      <c r="E27" s="256" t="s">
        <v>3</v>
      </c>
      <c r="F27" s="256"/>
      <c r="G27" s="256"/>
      <c r="H27" s="25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40</v>
      </c>
      <c r="J30" s="60">
        <f>ROUND(J84,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42</v>
      </c>
      <c r="I32" s="32" t="s">
        <v>41</v>
      </c>
      <c r="J32" s="32" t="s">
        <v>43</v>
      </c>
      <c r="L32" s="29"/>
    </row>
    <row r="33" spans="2:12" s="1" customFormat="1" ht="14.45" customHeight="1">
      <c r="B33" s="29"/>
      <c r="D33" s="49" t="s">
        <v>44</v>
      </c>
      <c r="E33" s="26" t="s">
        <v>45</v>
      </c>
      <c r="F33" s="85">
        <f>ROUND((SUM(BE84:BE137)),  2)</f>
        <v>0</v>
      </c>
      <c r="I33" s="86">
        <v>0.21</v>
      </c>
      <c r="J33" s="85">
        <f>ROUND(((SUM(BE84:BE137))*I33),  2)</f>
        <v>0</v>
      </c>
      <c r="L33" s="29"/>
    </row>
    <row r="34" spans="2:12" s="1" customFormat="1" ht="14.45" customHeight="1">
      <c r="B34" s="29"/>
      <c r="E34" s="26" t="s">
        <v>46</v>
      </c>
      <c r="F34" s="85">
        <f>ROUND((SUM(BF84:BF137)),  2)</f>
        <v>0</v>
      </c>
      <c r="I34" s="86">
        <v>0.12</v>
      </c>
      <c r="J34" s="85">
        <f>ROUND(((SUM(BF84:BF137))*I34),  2)</f>
        <v>0</v>
      </c>
      <c r="L34" s="29"/>
    </row>
    <row r="35" spans="2:12" s="1" customFormat="1" ht="14.45" hidden="1" customHeight="1">
      <c r="B35" s="29"/>
      <c r="E35" s="26" t="s">
        <v>47</v>
      </c>
      <c r="F35" s="85">
        <f>ROUND((SUM(BG84:BG137)),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6" t="s">
        <v>48</v>
      </c>
      <c r="F36" s="85">
        <f>ROUND((SUM(BH84:BH137)),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6" t="s">
        <v>49</v>
      </c>
      <c r="F37" s="85">
        <f>ROUND((SUM(BI84:BI137)),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50</v>
      </c>
      <c r="E39" s="51"/>
      <c r="F39" s="51"/>
      <c r="G39" s="89" t="s">
        <v>51</v>
      </c>
      <c r="H39" s="90" t="s">
        <v>52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21" t="s">
        <v>91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6" t="s">
        <v>15</v>
      </c>
      <c r="L47" s="29"/>
    </row>
    <row r="48" spans="2:12" s="1" customFormat="1" ht="16.5" customHeight="1">
      <c r="B48" s="29"/>
      <c r="E48" s="286" t="str">
        <f>E7</f>
        <v>VD Vír I, sanace dilatační spáry v hrázi mezi bloky 9 - 10</v>
      </c>
      <c r="F48" s="287"/>
      <c r="G48" s="287"/>
      <c r="H48" s="287"/>
      <c r="L48" s="29"/>
    </row>
    <row r="49" spans="2:47" s="1" customFormat="1" ht="12" customHeight="1">
      <c r="B49" s="29"/>
      <c r="C49" s="26" t="s">
        <v>89</v>
      </c>
      <c r="L49" s="29"/>
    </row>
    <row r="50" spans="2:47" s="1" customFormat="1" ht="16.5" customHeight="1">
      <c r="B50" s="29"/>
      <c r="E50" s="267" t="str">
        <f>E9</f>
        <v>VON - Vedlejší a ostatní náklady</v>
      </c>
      <c r="F50" s="288"/>
      <c r="G50" s="288"/>
      <c r="H50" s="28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6" t="s">
        <v>20</v>
      </c>
      <c r="F52" s="24" t="str">
        <f>F12</f>
        <v>VD Vír</v>
      </c>
      <c r="I52" s="26" t="s">
        <v>22</v>
      </c>
      <c r="J52" s="46" t="str">
        <f>IF(J12="","",J12)</f>
        <v>30. 7. 2025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6" t="s">
        <v>24</v>
      </c>
      <c r="F54" s="24" t="str">
        <f>E15</f>
        <v>Povodí Moravy s.p.</v>
      </c>
      <c r="I54" s="26" t="s">
        <v>32</v>
      </c>
      <c r="J54" s="27" t="str">
        <f>E21</f>
        <v>HG partner s.r.o.</v>
      </c>
      <c r="L54" s="29"/>
    </row>
    <row r="55" spans="2:47" s="1" customFormat="1" ht="15.2" customHeight="1">
      <c r="B55" s="29"/>
      <c r="C55" s="26" t="s">
        <v>30</v>
      </c>
      <c r="F55" s="24" t="str">
        <f>IF(E18="","",E18)</f>
        <v xml:space="preserve"> </v>
      </c>
      <c r="I55" s="26" t="s">
        <v>37</v>
      </c>
      <c r="J55" s="27" t="str">
        <f>E24</f>
        <v>HG partner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92</v>
      </c>
      <c r="D57" s="87"/>
      <c r="E57" s="87"/>
      <c r="F57" s="87"/>
      <c r="G57" s="87"/>
      <c r="H57" s="87"/>
      <c r="I57" s="87"/>
      <c r="J57" s="94" t="s">
        <v>93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72</v>
      </c>
      <c r="J59" s="60">
        <f>J84</f>
        <v>0</v>
      </c>
      <c r="L59" s="29"/>
      <c r="AU59" s="17" t="s">
        <v>94</v>
      </c>
    </row>
    <row r="60" spans="2:47" s="8" customFormat="1" ht="24.95" customHeight="1">
      <c r="B60" s="96"/>
      <c r="D60" s="97" t="s">
        <v>184</v>
      </c>
      <c r="E60" s="98"/>
      <c r="F60" s="98"/>
      <c r="G60" s="98"/>
      <c r="H60" s="98"/>
      <c r="I60" s="98"/>
      <c r="J60" s="99">
        <f>J85</f>
        <v>0</v>
      </c>
      <c r="L60" s="96"/>
    </row>
    <row r="61" spans="2:47" s="9" customFormat="1" ht="19.899999999999999" customHeight="1">
      <c r="B61" s="100"/>
      <c r="D61" s="101" t="s">
        <v>185</v>
      </c>
      <c r="E61" s="102"/>
      <c r="F61" s="102"/>
      <c r="G61" s="102"/>
      <c r="H61" s="102"/>
      <c r="I61" s="102"/>
      <c r="J61" s="103">
        <f>J86</f>
        <v>0</v>
      </c>
      <c r="L61" s="100"/>
    </row>
    <row r="62" spans="2:47" s="9" customFormat="1" ht="19.899999999999999" customHeight="1">
      <c r="B62" s="100"/>
      <c r="D62" s="101" t="s">
        <v>186</v>
      </c>
      <c r="E62" s="102"/>
      <c r="F62" s="102"/>
      <c r="G62" s="102"/>
      <c r="H62" s="102"/>
      <c r="I62" s="102"/>
      <c r="J62" s="103">
        <f>J113</f>
        <v>0</v>
      </c>
      <c r="L62" s="100"/>
    </row>
    <row r="63" spans="2:47" s="9" customFormat="1" ht="19.899999999999999" customHeight="1">
      <c r="B63" s="100"/>
      <c r="D63" s="101" t="s">
        <v>187</v>
      </c>
      <c r="E63" s="102"/>
      <c r="F63" s="102"/>
      <c r="G63" s="102"/>
      <c r="H63" s="102"/>
      <c r="I63" s="102"/>
      <c r="J63" s="103">
        <f>J127</f>
        <v>0</v>
      </c>
      <c r="L63" s="100"/>
    </row>
    <row r="64" spans="2:47" s="9" customFormat="1" ht="19.899999999999999" customHeight="1">
      <c r="B64" s="100"/>
      <c r="D64" s="101" t="s">
        <v>188</v>
      </c>
      <c r="E64" s="102"/>
      <c r="F64" s="102"/>
      <c r="G64" s="102"/>
      <c r="H64" s="102"/>
      <c r="I64" s="102"/>
      <c r="J64" s="103">
        <f>J135</f>
        <v>0</v>
      </c>
      <c r="L64" s="100"/>
    </row>
    <row r="65" spans="2:12" s="1" customFormat="1" ht="21.75" customHeight="1">
      <c r="B65" s="29"/>
      <c r="L65" s="29"/>
    </row>
    <row r="66" spans="2:12" s="1" customFormat="1" ht="6.95" customHeight="1"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29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29"/>
    </row>
    <row r="71" spans="2:12" s="1" customFormat="1" ht="24.95" customHeight="1">
      <c r="B71" s="29"/>
      <c r="C71" s="21" t="s">
        <v>99</v>
      </c>
      <c r="L71" s="29"/>
    </row>
    <row r="72" spans="2:12" s="1" customFormat="1" ht="6.95" customHeight="1">
      <c r="B72" s="29"/>
      <c r="L72" s="29"/>
    </row>
    <row r="73" spans="2:12" s="1" customFormat="1" ht="12" customHeight="1">
      <c r="B73" s="29"/>
      <c r="C73" s="26" t="s">
        <v>15</v>
      </c>
      <c r="L73" s="29"/>
    </row>
    <row r="74" spans="2:12" s="1" customFormat="1" ht="16.5" customHeight="1">
      <c r="B74" s="29"/>
      <c r="E74" s="286" t="str">
        <f>E7</f>
        <v>VD Vír I, sanace dilatační spáry v hrázi mezi bloky 9 - 10</v>
      </c>
      <c r="F74" s="287"/>
      <c r="G74" s="287"/>
      <c r="H74" s="287"/>
      <c r="L74" s="29"/>
    </row>
    <row r="75" spans="2:12" s="1" customFormat="1" ht="12" customHeight="1">
      <c r="B75" s="29"/>
      <c r="C75" s="26" t="s">
        <v>89</v>
      </c>
      <c r="L75" s="29"/>
    </row>
    <row r="76" spans="2:12" s="1" customFormat="1" ht="16.5" customHeight="1">
      <c r="B76" s="29"/>
      <c r="E76" s="267" t="str">
        <f>E9</f>
        <v>VON - Vedlejší a ostatní náklady</v>
      </c>
      <c r="F76" s="288"/>
      <c r="G76" s="288"/>
      <c r="H76" s="288"/>
      <c r="L76" s="29"/>
    </row>
    <row r="77" spans="2:12" s="1" customFormat="1" ht="6.95" customHeight="1">
      <c r="B77" s="29"/>
      <c r="L77" s="29"/>
    </row>
    <row r="78" spans="2:12" s="1" customFormat="1" ht="12" customHeight="1">
      <c r="B78" s="29"/>
      <c r="C78" s="26" t="s">
        <v>20</v>
      </c>
      <c r="F78" s="24" t="str">
        <f>F12</f>
        <v>VD Vír</v>
      </c>
      <c r="I78" s="26" t="s">
        <v>22</v>
      </c>
      <c r="J78" s="46" t="str">
        <f>IF(J12="","",J12)</f>
        <v>30. 7. 2025</v>
      </c>
      <c r="L78" s="29"/>
    </row>
    <row r="79" spans="2:12" s="1" customFormat="1" ht="6.95" customHeight="1">
      <c r="B79" s="29"/>
      <c r="L79" s="29"/>
    </row>
    <row r="80" spans="2:12" s="1" customFormat="1" ht="15.2" customHeight="1">
      <c r="B80" s="29"/>
      <c r="C80" s="26" t="s">
        <v>24</v>
      </c>
      <c r="F80" s="24" t="str">
        <f>E15</f>
        <v>Povodí Moravy s.p.</v>
      </c>
      <c r="I80" s="26" t="s">
        <v>32</v>
      </c>
      <c r="J80" s="27" t="str">
        <f>E21</f>
        <v>HG partner s.r.o.</v>
      </c>
      <c r="L80" s="29"/>
    </row>
    <row r="81" spans="2:65" s="1" customFormat="1" ht="15.2" customHeight="1">
      <c r="B81" s="29"/>
      <c r="C81" s="26" t="s">
        <v>30</v>
      </c>
      <c r="F81" s="24" t="str">
        <f>IF(E18="","",E18)</f>
        <v xml:space="preserve"> </v>
      </c>
      <c r="I81" s="26" t="s">
        <v>37</v>
      </c>
      <c r="J81" s="27" t="str">
        <f>E24</f>
        <v>HG partner s.r.o.</v>
      </c>
      <c r="L81" s="29"/>
    </row>
    <row r="82" spans="2:65" s="1" customFormat="1" ht="10.35" customHeight="1">
      <c r="B82" s="29"/>
      <c r="L82" s="29"/>
    </row>
    <row r="83" spans="2:65" s="10" customFormat="1" ht="29.25" customHeight="1">
      <c r="B83" s="104"/>
      <c r="C83" s="105" t="s">
        <v>100</v>
      </c>
      <c r="D83" s="106" t="s">
        <v>59</v>
      </c>
      <c r="E83" s="106" t="s">
        <v>55</v>
      </c>
      <c r="F83" s="106" t="s">
        <v>56</v>
      </c>
      <c r="G83" s="106" t="s">
        <v>101</v>
      </c>
      <c r="H83" s="106" t="s">
        <v>102</v>
      </c>
      <c r="I83" s="106" t="s">
        <v>103</v>
      </c>
      <c r="J83" s="106" t="s">
        <v>93</v>
      </c>
      <c r="K83" s="107" t="s">
        <v>104</v>
      </c>
      <c r="L83" s="104"/>
      <c r="M83" s="53" t="s">
        <v>3</v>
      </c>
      <c r="N83" s="54" t="s">
        <v>44</v>
      </c>
      <c r="O83" s="54" t="s">
        <v>105</v>
      </c>
      <c r="P83" s="54" t="s">
        <v>106</v>
      </c>
      <c r="Q83" s="54" t="s">
        <v>107</v>
      </c>
      <c r="R83" s="54" t="s">
        <v>108</v>
      </c>
      <c r="S83" s="54" t="s">
        <v>109</v>
      </c>
      <c r="T83" s="55" t="s">
        <v>110</v>
      </c>
    </row>
    <row r="84" spans="2:65" s="1" customFormat="1" ht="22.9" customHeight="1">
      <c r="B84" s="29"/>
      <c r="C84" s="58" t="s">
        <v>111</v>
      </c>
      <c r="J84" s="108">
        <f>BK84</f>
        <v>0</v>
      </c>
      <c r="L84" s="29"/>
      <c r="M84" s="56"/>
      <c r="N84" s="47"/>
      <c r="O84" s="47"/>
      <c r="P84" s="109">
        <f>P85</f>
        <v>6.82</v>
      </c>
      <c r="Q84" s="47"/>
      <c r="R84" s="109">
        <f>R85</f>
        <v>16.760400000000001</v>
      </c>
      <c r="S84" s="47"/>
      <c r="T84" s="110">
        <f>T85</f>
        <v>0</v>
      </c>
      <c r="AT84" s="17" t="s">
        <v>73</v>
      </c>
      <c r="AU84" s="17" t="s">
        <v>94</v>
      </c>
      <c r="BK84" s="111">
        <f>BK85</f>
        <v>0</v>
      </c>
    </row>
    <row r="85" spans="2:65" s="11" customFormat="1" ht="25.9" customHeight="1">
      <c r="B85" s="112"/>
      <c r="D85" s="113" t="s">
        <v>73</v>
      </c>
      <c r="E85" s="114" t="s">
        <v>189</v>
      </c>
      <c r="F85" s="114" t="s">
        <v>190</v>
      </c>
      <c r="J85" s="115">
        <f>BK85</f>
        <v>0</v>
      </c>
      <c r="L85" s="112"/>
      <c r="M85" s="116"/>
      <c r="P85" s="117">
        <f>P86+P113+P127+P135</f>
        <v>6.82</v>
      </c>
      <c r="R85" s="117">
        <f>R86+R113+R127+R135</f>
        <v>16.760400000000001</v>
      </c>
      <c r="T85" s="118">
        <f>T86+T113+T127+T135</f>
        <v>0</v>
      </c>
      <c r="AR85" s="113" t="s">
        <v>121</v>
      </c>
      <c r="AT85" s="119" t="s">
        <v>73</v>
      </c>
      <c r="AU85" s="119" t="s">
        <v>74</v>
      </c>
      <c r="AY85" s="113" t="s">
        <v>114</v>
      </c>
      <c r="BK85" s="120">
        <f>BK86+BK113+BK127+BK135</f>
        <v>0</v>
      </c>
    </row>
    <row r="86" spans="2:65" s="11" customFormat="1" ht="22.9" customHeight="1">
      <c r="B86" s="112"/>
      <c r="D86" s="113" t="s">
        <v>73</v>
      </c>
      <c r="E86" s="121" t="s">
        <v>191</v>
      </c>
      <c r="F86" s="121" t="s">
        <v>192</v>
      </c>
      <c r="J86" s="122">
        <f>BK86</f>
        <v>0</v>
      </c>
      <c r="L86" s="112"/>
      <c r="M86" s="116"/>
      <c r="P86" s="117">
        <f>SUM(P87:P112)</f>
        <v>6.82</v>
      </c>
      <c r="R86" s="117">
        <f>SUM(R87:R112)</f>
        <v>16.760400000000001</v>
      </c>
      <c r="T86" s="118">
        <f>SUM(T87:T112)</f>
        <v>0</v>
      </c>
      <c r="AR86" s="113" t="s">
        <v>121</v>
      </c>
      <c r="AT86" s="119" t="s">
        <v>73</v>
      </c>
      <c r="AU86" s="119" t="s">
        <v>82</v>
      </c>
      <c r="AY86" s="113" t="s">
        <v>114</v>
      </c>
      <c r="BK86" s="120">
        <f>SUM(BK87:BK112)</f>
        <v>0</v>
      </c>
    </row>
    <row r="87" spans="2:65" s="1" customFormat="1" ht="16.5" customHeight="1">
      <c r="B87" s="123"/>
      <c r="C87" s="124" t="s">
        <v>82</v>
      </c>
      <c r="D87" s="124" t="s">
        <v>117</v>
      </c>
      <c r="E87" s="125" t="s">
        <v>193</v>
      </c>
      <c r="F87" s="126" t="s">
        <v>194</v>
      </c>
      <c r="G87" s="127" t="s">
        <v>162</v>
      </c>
      <c r="H87" s="128">
        <v>1</v>
      </c>
      <c r="I87" s="129">
        <v>0</v>
      </c>
      <c r="J87" s="129">
        <f>ROUND(I87*H87,2)</f>
        <v>0</v>
      </c>
      <c r="K87" s="126" t="s">
        <v>3</v>
      </c>
      <c r="L87" s="29"/>
      <c r="M87" s="130" t="s">
        <v>3</v>
      </c>
      <c r="N87" s="131" t="s">
        <v>45</v>
      </c>
      <c r="O87" s="132">
        <v>0</v>
      </c>
      <c r="P87" s="132">
        <f>O87*H87</f>
        <v>0</v>
      </c>
      <c r="Q87" s="132">
        <v>0</v>
      </c>
      <c r="R87" s="132">
        <f>Q87*H87</f>
        <v>0</v>
      </c>
      <c r="S87" s="132">
        <v>0</v>
      </c>
      <c r="T87" s="133">
        <f>S87*H87</f>
        <v>0</v>
      </c>
      <c r="AR87" s="134" t="s">
        <v>121</v>
      </c>
      <c r="AT87" s="134" t="s">
        <v>117</v>
      </c>
      <c r="AU87" s="134" t="s">
        <v>84</v>
      </c>
      <c r="AY87" s="17" t="s">
        <v>114</v>
      </c>
      <c r="BE87" s="135">
        <f>IF(N87="základní",J87,0)</f>
        <v>0</v>
      </c>
      <c r="BF87" s="135">
        <f>IF(N87="snížená",J87,0)</f>
        <v>0</v>
      </c>
      <c r="BG87" s="135">
        <f>IF(N87="zákl. přenesená",J87,0)</f>
        <v>0</v>
      </c>
      <c r="BH87" s="135">
        <f>IF(N87="sníž. přenesená",J87,0)</f>
        <v>0</v>
      </c>
      <c r="BI87" s="135">
        <f>IF(N87="nulová",J87,0)</f>
        <v>0</v>
      </c>
      <c r="BJ87" s="17" t="s">
        <v>82</v>
      </c>
      <c r="BK87" s="135">
        <f>ROUND(I87*H87,2)</f>
        <v>0</v>
      </c>
      <c r="BL87" s="17" t="s">
        <v>121</v>
      </c>
      <c r="BM87" s="134" t="s">
        <v>195</v>
      </c>
    </row>
    <row r="88" spans="2:65" s="1" customFormat="1" ht="11.25">
      <c r="B88" s="29"/>
      <c r="D88" s="136" t="s">
        <v>123</v>
      </c>
      <c r="F88" s="137" t="s">
        <v>194</v>
      </c>
      <c r="L88" s="29"/>
      <c r="M88" s="138"/>
      <c r="T88" s="50"/>
      <c r="AT88" s="17" t="s">
        <v>123</v>
      </c>
      <c r="AU88" s="17" t="s">
        <v>84</v>
      </c>
    </row>
    <row r="89" spans="2:65" s="1" customFormat="1" ht="29.25">
      <c r="B89" s="29"/>
      <c r="D89" s="136" t="s">
        <v>125</v>
      </c>
      <c r="F89" s="139" t="s">
        <v>196</v>
      </c>
      <c r="L89" s="29"/>
      <c r="M89" s="138"/>
      <c r="T89" s="50"/>
      <c r="AT89" s="17" t="s">
        <v>125</v>
      </c>
      <c r="AU89" s="17" t="s">
        <v>84</v>
      </c>
    </row>
    <row r="90" spans="2:65" s="1" customFormat="1" ht="16.5" customHeight="1">
      <c r="B90" s="123"/>
      <c r="C90" s="124" t="s">
        <v>84</v>
      </c>
      <c r="D90" s="124" t="s">
        <v>117</v>
      </c>
      <c r="E90" s="125" t="s">
        <v>197</v>
      </c>
      <c r="F90" s="126" t="s">
        <v>198</v>
      </c>
      <c r="G90" s="127" t="s">
        <v>162</v>
      </c>
      <c r="H90" s="128">
        <v>1</v>
      </c>
      <c r="I90" s="129">
        <v>0</v>
      </c>
      <c r="J90" s="129">
        <f>ROUND(I90*H90,2)</f>
        <v>0</v>
      </c>
      <c r="K90" s="126" t="s">
        <v>3</v>
      </c>
      <c r="L90" s="29"/>
      <c r="M90" s="130" t="s">
        <v>3</v>
      </c>
      <c r="N90" s="131" t="s">
        <v>45</v>
      </c>
      <c r="O90" s="132">
        <v>0</v>
      </c>
      <c r="P90" s="132">
        <f>O90*H90</f>
        <v>0</v>
      </c>
      <c r="Q90" s="132">
        <v>0</v>
      </c>
      <c r="R90" s="132">
        <f>Q90*H90</f>
        <v>0</v>
      </c>
      <c r="S90" s="132">
        <v>0</v>
      </c>
      <c r="T90" s="133">
        <f>S90*H90</f>
        <v>0</v>
      </c>
      <c r="AR90" s="134" t="s">
        <v>121</v>
      </c>
      <c r="AT90" s="134" t="s">
        <v>117</v>
      </c>
      <c r="AU90" s="134" t="s">
        <v>84</v>
      </c>
      <c r="AY90" s="17" t="s">
        <v>114</v>
      </c>
      <c r="BE90" s="135">
        <f>IF(N90="základní",J90,0)</f>
        <v>0</v>
      </c>
      <c r="BF90" s="135">
        <f>IF(N90="snížená",J90,0)</f>
        <v>0</v>
      </c>
      <c r="BG90" s="135">
        <f>IF(N90="zákl. přenesená",J90,0)</f>
        <v>0</v>
      </c>
      <c r="BH90" s="135">
        <f>IF(N90="sníž. přenesená",J90,0)</f>
        <v>0</v>
      </c>
      <c r="BI90" s="135">
        <f>IF(N90="nulová",J90,0)</f>
        <v>0</v>
      </c>
      <c r="BJ90" s="17" t="s">
        <v>82</v>
      </c>
      <c r="BK90" s="135">
        <f>ROUND(I90*H90,2)</f>
        <v>0</v>
      </c>
      <c r="BL90" s="17" t="s">
        <v>121</v>
      </c>
      <c r="BM90" s="134" t="s">
        <v>199</v>
      </c>
    </row>
    <row r="91" spans="2:65" s="1" customFormat="1" ht="11.25">
      <c r="B91" s="29"/>
      <c r="D91" s="136" t="s">
        <v>123</v>
      </c>
      <c r="F91" s="137" t="s">
        <v>198</v>
      </c>
      <c r="L91" s="29"/>
      <c r="M91" s="138"/>
      <c r="T91" s="50"/>
      <c r="AT91" s="17" t="s">
        <v>123</v>
      </c>
      <c r="AU91" s="17" t="s">
        <v>84</v>
      </c>
    </row>
    <row r="92" spans="2:65" s="1" customFormat="1" ht="58.5">
      <c r="B92" s="29"/>
      <c r="D92" s="136" t="s">
        <v>125</v>
      </c>
      <c r="F92" s="139" t="s">
        <v>200</v>
      </c>
      <c r="L92" s="29"/>
      <c r="M92" s="138"/>
      <c r="T92" s="50"/>
      <c r="AT92" s="17" t="s">
        <v>125</v>
      </c>
      <c r="AU92" s="17" t="s">
        <v>84</v>
      </c>
    </row>
    <row r="93" spans="2:65" s="1" customFormat="1" ht="24.2" customHeight="1">
      <c r="B93" s="123"/>
      <c r="C93" s="124" t="s">
        <v>137</v>
      </c>
      <c r="D93" s="124" t="s">
        <v>117</v>
      </c>
      <c r="E93" s="125" t="s">
        <v>201</v>
      </c>
      <c r="F93" s="126" t="s">
        <v>202</v>
      </c>
      <c r="G93" s="127" t="s">
        <v>162</v>
      </c>
      <c r="H93" s="128">
        <v>1</v>
      </c>
      <c r="I93" s="129">
        <v>0</v>
      </c>
      <c r="J93" s="129">
        <f>ROUND(I93*H93,2)</f>
        <v>0</v>
      </c>
      <c r="K93" s="126" t="s">
        <v>3</v>
      </c>
      <c r="L93" s="29"/>
      <c r="M93" s="130" t="s">
        <v>3</v>
      </c>
      <c r="N93" s="131" t="s">
        <v>45</v>
      </c>
      <c r="O93" s="132">
        <v>0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121</v>
      </c>
      <c r="AT93" s="134" t="s">
        <v>117</v>
      </c>
      <c r="AU93" s="134" t="s">
        <v>84</v>
      </c>
      <c r="AY93" s="17" t="s">
        <v>114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7" t="s">
        <v>82</v>
      </c>
      <c r="BK93" s="135">
        <f>ROUND(I93*H93,2)</f>
        <v>0</v>
      </c>
      <c r="BL93" s="17" t="s">
        <v>121</v>
      </c>
      <c r="BM93" s="134" t="s">
        <v>203</v>
      </c>
    </row>
    <row r="94" spans="2:65" s="1" customFormat="1" ht="11.25">
      <c r="B94" s="29"/>
      <c r="D94" s="136" t="s">
        <v>123</v>
      </c>
      <c r="F94" s="137" t="s">
        <v>202</v>
      </c>
      <c r="L94" s="29"/>
      <c r="M94" s="138"/>
      <c r="T94" s="50"/>
      <c r="AT94" s="17" t="s">
        <v>123</v>
      </c>
      <c r="AU94" s="17" t="s">
        <v>84</v>
      </c>
    </row>
    <row r="95" spans="2:65" s="1" customFormat="1" ht="39">
      <c r="B95" s="29"/>
      <c r="D95" s="136" t="s">
        <v>125</v>
      </c>
      <c r="F95" s="139" t="s">
        <v>204</v>
      </c>
      <c r="L95" s="29"/>
      <c r="M95" s="138"/>
      <c r="T95" s="50"/>
      <c r="AT95" s="17" t="s">
        <v>125</v>
      </c>
      <c r="AU95" s="17" t="s">
        <v>84</v>
      </c>
    </row>
    <row r="96" spans="2:65" s="1" customFormat="1" ht="24.2" customHeight="1">
      <c r="B96" s="123"/>
      <c r="C96" s="124" t="s">
        <v>121</v>
      </c>
      <c r="D96" s="124" t="s">
        <v>117</v>
      </c>
      <c r="E96" s="125" t="s">
        <v>205</v>
      </c>
      <c r="F96" s="126" t="s">
        <v>206</v>
      </c>
      <c r="G96" s="127" t="s">
        <v>162</v>
      </c>
      <c r="H96" s="128">
        <v>1</v>
      </c>
      <c r="I96" s="129">
        <v>0</v>
      </c>
      <c r="J96" s="129">
        <f>ROUND(I96*H96,2)</f>
        <v>0</v>
      </c>
      <c r="K96" s="126" t="s">
        <v>3</v>
      </c>
      <c r="L96" s="29"/>
      <c r="M96" s="130" t="s">
        <v>3</v>
      </c>
      <c r="N96" s="131" t="s">
        <v>45</v>
      </c>
      <c r="O96" s="132">
        <v>0</v>
      </c>
      <c r="P96" s="132">
        <f>O96*H96</f>
        <v>0</v>
      </c>
      <c r="Q96" s="132">
        <v>0</v>
      </c>
      <c r="R96" s="132">
        <f>Q96*H96</f>
        <v>0</v>
      </c>
      <c r="S96" s="132">
        <v>0</v>
      </c>
      <c r="T96" s="133">
        <f>S96*H96</f>
        <v>0</v>
      </c>
      <c r="AR96" s="134" t="s">
        <v>121</v>
      </c>
      <c r="AT96" s="134" t="s">
        <v>117</v>
      </c>
      <c r="AU96" s="134" t="s">
        <v>84</v>
      </c>
      <c r="AY96" s="17" t="s">
        <v>114</v>
      </c>
      <c r="BE96" s="135">
        <f>IF(N96="základní",J96,0)</f>
        <v>0</v>
      </c>
      <c r="BF96" s="135">
        <f>IF(N96="snížená",J96,0)</f>
        <v>0</v>
      </c>
      <c r="BG96" s="135">
        <f>IF(N96="zákl. přenesená",J96,0)</f>
        <v>0</v>
      </c>
      <c r="BH96" s="135">
        <f>IF(N96="sníž. přenesená",J96,0)</f>
        <v>0</v>
      </c>
      <c r="BI96" s="135">
        <f>IF(N96="nulová",J96,0)</f>
        <v>0</v>
      </c>
      <c r="BJ96" s="17" t="s">
        <v>82</v>
      </c>
      <c r="BK96" s="135">
        <f>ROUND(I96*H96,2)</f>
        <v>0</v>
      </c>
      <c r="BL96" s="17" t="s">
        <v>121</v>
      </c>
      <c r="BM96" s="134" t="s">
        <v>207</v>
      </c>
    </row>
    <row r="97" spans="2:65" s="1" customFormat="1" ht="11.25">
      <c r="B97" s="29"/>
      <c r="D97" s="136" t="s">
        <v>123</v>
      </c>
      <c r="F97" s="137" t="s">
        <v>208</v>
      </c>
      <c r="L97" s="29"/>
      <c r="M97" s="138"/>
      <c r="T97" s="50"/>
      <c r="AT97" s="17" t="s">
        <v>123</v>
      </c>
      <c r="AU97" s="17" t="s">
        <v>84</v>
      </c>
    </row>
    <row r="98" spans="2:65" s="1" customFormat="1" ht="58.5">
      <c r="B98" s="29"/>
      <c r="D98" s="136" t="s">
        <v>125</v>
      </c>
      <c r="F98" s="139" t="s">
        <v>209</v>
      </c>
      <c r="L98" s="29"/>
      <c r="M98" s="138"/>
      <c r="T98" s="50"/>
      <c r="AT98" s="17" t="s">
        <v>125</v>
      </c>
      <c r="AU98" s="17" t="s">
        <v>84</v>
      </c>
    </row>
    <row r="99" spans="2:65" s="1" customFormat="1" ht="24.2" customHeight="1">
      <c r="B99" s="123"/>
      <c r="C99" s="124" t="s">
        <v>149</v>
      </c>
      <c r="D99" s="124" t="s">
        <v>117</v>
      </c>
      <c r="E99" s="125" t="s">
        <v>210</v>
      </c>
      <c r="F99" s="126" t="s">
        <v>211</v>
      </c>
      <c r="G99" s="127" t="s">
        <v>162</v>
      </c>
      <c r="H99" s="128">
        <v>1</v>
      </c>
      <c r="I99" s="129">
        <v>0</v>
      </c>
      <c r="J99" s="129">
        <f>ROUND(I99*H99,2)</f>
        <v>0</v>
      </c>
      <c r="K99" s="126" t="s">
        <v>3</v>
      </c>
      <c r="L99" s="29"/>
      <c r="M99" s="130" t="s">
        <v>3</v>
      </c>
      <c r="N99" s="131" t="s">
        <v>45</v>
      </c>
      <c r="O99" s="132">
        <v>0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121</v>
      </c>
      <c r="AT99" s="134" t="s">
        <v>117</v>
      </c>
      <c r="AU99" s="134" t="s">
        <v>84</v>
      </c>
      <c r="AY99" s="17" t="s">
        <v>114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7" t="s">
        <v>82</v>
      </c>
      <c r="BK99" s="135">
        <f>ROUND(I99*H99,2)</f>
        <v>0</v>
      </c>
      <c r="BL99" s="17" t="s">
        <v>121</v>
      </c>
      <c r="BM99" s="134" t="s">
        <v>212</v>
      </c>
    </row>
    <row r="100" spans="2:65" s="1" customFormat="1" ht="11.25">
      <c r="B100" s="29"/>
      <c r="D100" s="136" t="s">
        <v>123</v>
      </c>
      <c r="F100" s="137" t="s">
        <v>213</v>
      </c>
      <c r="L100" s="29"/>
      <c r="M100" s="138"/>
      <c r="T100" s="50"/>
      <c r="AT100" s="17" t="s">
        <v>123</v>
      </c>
      <c r="AU100" s="17" t="s">
        <v>84</v>
      </c>
    </row>
    <row r="101" spans="2:65" s="1" customFormat="1" ht="48.75">
      <c r="B101" s="29"/>
      <c r="D101" s="136" t="s">
        <v>125</v>
      </c>
      <c r="F101" s="139" t="s">
        <v>214</v>
      </c>
      <c r="L101" s="29"/>
      <c r="M101" s="138"/>
      <c r="T101" s="50"/>
      <c r="AT101" s="17" t="s">
        <v>125</v>
      </c>
      <c r="AU101" s="17" t="s">
        <v>84</v>
      </c>
    </row>
    <row r="102" spans="2:65" s="1" customFormat="1" ht="24.2" customHeight="1">
      <c r="B102" s="123"/>
      <c r="C102" s="124" t="s">
        <v>159</v>
      </c>
      <c r="D102" s="124" t="s">
        <v>117</v>
      </c>
      <c r="E102" s="125" t="s">
        <v>215</v>
      </c>
      <c r="F102" s="126" t="s">
        <v>216</v>
      </c>
      <c r="G102" s="127" t="s">
        <v>162</v>
      </c>
      <c r="H102" s="128">
        <v>1</v>
      </c>
      <c r="I102" s="129">
        <v>0</v>
      </c>
      <c r="J102" s="129">
        <f>ROUND(I102*H102,2)</f>
        <v>0</v>
      </c>
      <c r="K102" s="126" t="s">
        <v>3</v>
      </c>
      <c r="L102" s="29"/>
      <c r="M102" s="130" t="s">
        <v>3</v>
      </c>
      <c r="N102" s="131" t="s">
        <v>45</v>
      </c>
      <c r="O102" s="132">
        <v>0</v>
      </c>
      <c r="P102" s="132">
        <f>O102*H102</f>
        <v>0</v>
      </c>
      <c r="Q102" s="132">
        <v>0</v>
      </c>
      <c r="R102" s="132">
        <f>Q102*H102</f>
        <v>0</v>
      </c>
      <c r="S102" s="132">
        <v>0</v>
      </c>
      <c r="T102" s="133">
        <f>S102*H102</f>
        <v>0</v>
      </c>
      <c r="AR102" s="134" t="s">
        <v>121</v>
      </c>
      <c r="AT102" s="134" t="s">
        <v>117</v>
      </c>
      <c r="AU102" s="134" t="s">
        <v>84</v>
      </c>
      <c r="AY102" s="17" t="s">
        <v>114</v>
      </c>
      <c r="BE102" s="135">
        <f>IF(N102="základní",J102,0)</f>
        <v>0</v>
      </c>
      <c r="BF102" s="135">
        <f>IF(N102="snížená",J102,0)</f>
        <v>0</v>
      </c>
      <c r="BG102" s="135">
        <f>IF(N102="zákl. přenesená",J102,0)</f>
        <v>0</v>
      </c>
      <c r="BH102" s="135">
        <f>IF(N102="sníž. přenesená",J102,0)</f>
        <v>0</v>
      </c>
      <c r="BI102" s="135">
        <f>IF(N102="nulová",J102,0)</f>
        <v>0</v>
      </c>
      <c r="BJ102" s="17" t="s">
        <v>82</v>
      </c>
      <c r="BK102" s="135">
        <f>ROUND(I102*H102,2)</f>
        <v>0</v>
      </c>
      <c r="BL102" s="17" t="s">
        <v>121</v>
      </c>
      <c r="BM102" s="134" t="s">
        <v>217</v>
      </c>
    </row>
    <row r="103" spans="2:65" s="1" customFormat="1" ht="19.5">
      <c r="B103" s="29"/>
      <c r="D103" s="136" t="s">
        <v>123</v>
      </c>
      <c r="F103" s="137" t="s">
        <v>216</v>
      </c>
      <c r="L103" s="29"/>
      <c r="M103" s="138"/>
      <c r="T103" s="50"/>
      <c r="AT103" s="17" t="s">
        <v>123</v>
      </c>
      <c r="AU103" s="17" t="s">
        <v>84</v>
      </c>
    </row>
    <row r="104" spans="2:65" s="1" customFormat="1" ht="48.75">
      <c r="B104" s="29"/>
      <c r="D104" s="136" t="s">
        <v>125</v>
      </c>
      <c r="F104" s="139" t="s">
        <v>218</v>
      </c>
      <c r="L104" s="29"/>
      <c r="M104" s="138"/>
      <c r="T104" s="50"/>
      <c r="AT104" s="17" t="s">
        <v>125</v>
      </c>
      <c r="AU104" s="17" t="s">
        <v>84</v>
      </c>
    </row>
    <row r="105" spans="2:65" s="1" customFormat="1" ht="24.2" customHeight="1">
      <c r="B105" s="123"/>
      <c r="C105" s="124" t="s">
        <v>166</v>
      </c>
      <c r="D105" s="124" t="s">
        <v>117</v>
      </c>
      <c r="E105" s="125" t="s">
        <v>219</v>
      </c>
      <c r="F105" s="126" t="s">
        <v>220</v>
      </c>
      <c r="G105" s="127" t="s">
        <v>162</v>
      </c>
      <c r="H105" s="128">
        <v>1</v>
      </c>
      <c r="I105" s="129">
        <v>0</v>
      </c>
      <c r="J105" s="129">
        <f>ROUND(I105*H105,2)</f>
        <v>0</v>
      </c>
      <c r="K105" s="126" t="s">
        <v>3</v>
      </c>
      <c r="L105" s="29"/>
      <c r="M105" s="130" t="s">
        <v>3</v>
      </c>
      <c r="N105" s="131" t="s">
        <v>45</v>
      </c>
      <c r="O105" s="132">
        <v>0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121</v>
      </c>
      <c r="AT105" s="134" t="s">
        <v>117</v>
      </c>
      <c r="AU105" s="134" t="s">
        <v>84</v>
      </c>
      <c r="AY105" s="17" t="s">
        <v>114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7" t="s">
        <v>82</v>
      </c>
      <c r="BK105" s="135">
        <f>ROUND(I105*H105,2)</f>
        <v>0</v>
      </c>
      <c r="BL105" s="17" t="s">
        <v>121</v>
      </c>
      <c r="BM105" s="134" t="s">
        <v>221</v>
      </c>
    </row>
    <row r="106" spans="2:65" s="1" customFormat="1" ht="11.25">
      <c r="B106" s="29"/>
      <c r="D106" s="136" t="s">
        <v>123</v>
      </c>
      <c r="F106" s="137" t="s">
        <v>220</v>
      </c>
      <c r="L106" s="29"/>
      <c r="M106" s="138"/>
      <c r="T106" s="50"/>
      <c r="AT106" s="17" t="s">
        <v>123</v>
      </c>
      <c r="AU106" s="17" t="s">
        <v>84</v>
      </c>
    </row>
    <row r="107" spans="2:65" s="1" customFormat="1" ht="24.2" customHeight="1">
      <c r="B107" s="123"/>
      <c r="C107" s="124" t="s">
        <v>172</v>
      </c>
      <c r="D107" s="124" t="s">
        <v>117</v>
      </c>
      <c r="E107" s="125" t="s">
        <v>222</v>
      </c>
      <c r="F107" s="126" t="s">
        <v>223</v>
      </c>
      <c r="G107" s="127" t="s">
        <v>162</v>
      </c>
      <c r="H107" s="128">
        <v>1</v>
      </c>
      <c r="I107" s="129">
        <v>0</v>
      </c>
      <c r="J107" s="129">
        <f>ROUND(I107*H107,2)</f>
        <v>0</v>
      </c>
      <c r="K107" s="126" t="s">
        <v>3</v>
      </c>
      <c r="L107" s="29"/>
      <c r="M107" s="130" t="s">
        <v>3</v>
      </c>
      <c r="N107" s="131" t="s">
        <v>45</v>
      </c>
      <c r="O107" s="132">
        <v>0</v>
      </c>
      <c r="P107" s="132">
        <f>O107*H107</f>
        <v>0</v>
      </c>
      <c r="Q107" s="132">
        <v>0</v>
      </c>
      <c r="R107" s="132">
        <f>Q107*H107</f>
        <v>0</v>
      </c>
      <c r="S107" s="132">
        <v>0</v>
      </c>
      <c r="T107" s="133">
        <f>S107*H107</f>
        <v>0</v>
      </c>
      <c r="AR107" s="134" t="s">
        <v>121</v>
      </c>
      <c r="AT107" s="134" t="s">
        <v>117</v>
      </c>
      <c r="AU107" s="134" t="s">
        <v>84</v>
      </c>
      <c r="AY107" s="17" t="s">
        <v>114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7" t="s">
        <v>82</v>
      </c>
      <c r="BK107" s="135">
        <f>ROUND(I107*H107,2)</f>
        <v>0</v>
      </c>
      <c r="BL107" s="17" t="s">
        <v>121</v>
      </c>
      <c r="BM107" s="134" t="s">
        <v>224</v>
      </c>
    </row>
    <row r="108" spans="2:65" s="1" customFormat="1" ht="11.25">
      <c r="B108" s="29"/>
      <c r="D108" s="136" t="s">
        <v>123</v>
      </c>
      <c r="F108" s="137" t="s">
        <v>223</v>
      </c>
      <c r="L108" s="29"/>
      <c r="M108" s="138"/>
      <c r="T108" s="50"/>
      <c r="AT108" s="17" t="s">
        <v>123</v>
      </c>
      <c r="AU108" s="17" t="s">
        <v>84</v>
      </c>
    </row>
    <row r="109" spans="2:65" s="1" customFormat="1" ht="97.5">
      <c r="B109" s="29"/>
      <c r="D109" s="136" t="s">
        <v>125</v>
      </c>
      <c r="F109" s="139" t="s">
        <v>225</v>
      </c>
      <c r="L109" s="29"/>
      <c r="M109" s="138"/>
      <c r="T109" s="50"/>
      <c r="AT109" s="17" t="s">
        <v>125</v>
      </c>
      <c r="AU109" s="17" t="s">
        <v>84</v>
      </c>
    </row>
    <row r="110" spans="2:65" s="1" customFormat="1" ht="37.9" customHeight="1">
      <c r="B110" s="123"/>
      <c r="C110" s="124" t="s">
        <v>115</v>
      </c>
      <c r="D110" s="124" t="s">
        <v>117</v>
      </c>
      <c r="E110" s="125" t="s">
        <v>226</v>
      </c>
      <c r="F110" s="126" t="s">
        <v>227</v>
      </c>
      <c r="G110" s="127" t="s">
        <v>162</v>
      </c>
      <c r="H110" s="128">
        <v>1</v>
      </c>
      <c r="I110" s="129">
        <v>0</v>
      </c>
      <c r="J110" s="129">
        <f>ROUND(I110*H110,2)</f>
        <v>0</v>
      </c>
      <c r="K110" s="126" t="s">
        <v>3</v>
      </c>
      <c r="L110" s="29"/>
      <c r="M110" s="130" t="s">
        <v>3</v>
      </c>
      <c r="N110" s="131" t="s">
        <v>45</v>
      </c>
      <c r="O110" s="132">
        <v>6.82</v>
      </c>
      <c r="P110" s="132">
        <f>O110*H110</f>
        <v>6.82</v>
      </c>
      <c r="Q110" s="132">
        <v>16.760400000000001</v>
      </c>
      <c r="R110" s="132">
        <f>Q110*H110</f>
        <v>16.760400000000001</v>
      </c>
      <c r="S110" s="132">
        <v>0</v>
      </c>
      <c r="T110" s="133">
        <f>S110*H110</f>
        <v>0</v>
      </c>
      <c r="AR110" s="134" t="s">
        <v>121</v>
      </c>
      <c r="AT110" s="134" t="s">
        <v>117</v>
      </c>
      <c r="AU110" s="134" t="s">
        <v>84</v>
      </c>
      <c r="AY110" s="17" t="s">
        <v>114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7" t="s">
        <v>82</v>
      </c>
      <c r="BK110" s="135">
        <f>ROUND(I110*H110,2)</f>
        <v>0</v>
      </c>
      <c r="BL110" s="17" t="s">
        <v>121</v>
      </c>
      <c r="BM110" s="134" t="s">
        <v>228</v>
      </c>
    </row>
    <row r="111" spans="2:65" s="1" customFormat="1" ht="19.5">
      <c r="B111" s="29"/>
      <c r="D111" s="136" t="s">
        <v>123</v>
      </c>
      <c r="F111" s="137" t="s">
        <v>227</v>
      </c>
      <c r="L111" s="29"/>
      <c r="M111" s="138"/>
      <c r="T111" s="50"/>
      <c r="AT111" s="17" t="s">
        <v>123</v>
      </c>
      <c r="AU111" s="17" t="s">
        <v>84</v>
      </c>
    </row>
    <row r="112" spans="2:65" s="1" customFormat="1" ht="19.5">
      <c r="B112" s="29"/>
      <c r="D112" s="136" t="s">
        <v>125</v>
      </c>
      <c r="F112" s="139" t="s">
        <v>229</v>
      </c>
      <c r="L112" s="29"/>
      <c r="M112" s="138"/>
      <c r="T112" s="50"/>
      <c r="AT112" s="17" t="s">
        <v>125</v>
      </c>
      <c r="AU112" s="17" t="s">
        <v>84</v>
      </c>
    </row>
    <row r="113" spans="2:65" s="11" customFormat="1" ht="22.9" customHeight="1">
      <c r="B113" s="112"/>
      <c r="D113" s="113" t="s">
        <v>73</v>
      </c>
      <c r="E113" s="121" t="s">
        <v>230</v>
      </c>
      <c r="F113" s="121" t="s">
        <v>231</v>
      </c>
      <c r="J113" s="122">
        <f>BK113</f>
        <v>0</v>
      </c>
      <c r="L113" s="112"/>
      <c r="M113" s="116"/>
      <c r="P113" s="117">
        <f>SUM(P114:P126)</f>
        <v>0</v>
      </c>
      <c r="R113" s="117">
        <f>SUM(R114:R126)</f>
        <v>0</v>
      </c>
      <c r="T113" s="118">
        <f>SUM(T114:T126)</f>
        <v>0</v>
      </c>
      <c r="AR113" s="113" t="s">
        <v>149</v>
      </c>
      <c r="AT113" s="119" t="s">
        <v>73</v>
      </c>
      <c r="AU113" s="119" t="s">
        <v>82</v>
      </c>
      <c r="AY113" s="113" t="s">
        <v>114</v>
      </c>
      <c r="BK113" s="120">
        <f>SUM(BK114:BK126)</f>
        <v>0</v>
      </c>
    </row>
    <row r="114" spans="2:65" s="1" customFormat="1" ht="16.5" customHeight="1">
      <c r="B114" s="123"/>
      <c r="C114" s="124" t="s">
        <v>232</v>
      </c>
      <c r="D114" s="124" t="s">
        <v>117</v>
      </c>
      <c r="E114" s="125" t="s">
        <v>233</v>
      </c>
      <c r="F114" s="126" t="s">
        <v>234</v>
      </c>
      <c r="G114" s="127" t="s">
        <v>162</v>
      </c>
      <c r="H114" s="128">
        <v>1</v>
      </c>
      <c r="I114" s="129">
        <v>0</v>
      </c>
      <c r="J114" s="129">
        <f>ROUND(I114*H114,2)</f>
        <v>0</v>
      </c>
      <c r="K114" s="126" t="s">
        <v>3</v>
      </c>
      <c r="L114" s="29"/>
      <c r="M114" s="130" t="s">
        <v>3</v>
      </c>
      <c r="N114" s="131" t="s">
        <v>45</v>
      </c>
      <c r="O114" s="132">
        <v>0</v>
      </c>
      <c r="P114" s="132">
        <f>O114*H114</f>
        <v>0</v>
      </c>
      <c r="Q114" s="132">
        <v>0</v>
      </c>
      <c r="R114" s="132">
        <f>Q114*H114</f>
        <v>0</v>
      </c>
      <c r="S114" s="132">
        <v>0</v>
      </c>
      <c r="T114" s="133">
        <f>S114*H114</f>
        <v>0</v>
      </c>
      <c r="AR114" s="134" t="s">
        <v>235</v>
      </c>
      <c r="AT114" s="134" t="s">
        <v>117</v>
      </c>
      <c r="AU114" s="134" t="s">
        <v>84</v>
      </c>
      <c r="AY114" s="17" t="s">
        <v>114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7" t="s">
        <v>82</v>
      </c>
      <c r="BK114" s="135">
        <f>ROUND(I114*H114,2)</f>
        <v>0</v>
      </c>
      <c r="BL114" s="17" t="s">
        <v>235</v>
      </c>
      <c r="BM114" s="134" t="s">
        <v>236</v>
      </c>
    </row>
    <row r="115" spans="2:65" s="1" customFormat="1" ht="107.25">
      <c r="B115" s="29"/>
      <c r="D115" s="136" t="s">
        <v>123</v>
      </c>
      <c r="F115" s="137" t="s">
        <v>237</v>
      </c>
      <c r="L115" s="29"/>
      <c r="M115" s="138"/>
      <c r="T115" s="50"/>
      <c r="AT115" s="17" t="s">
        <v>123</v>
      </c>
      <c r="AU115" s="17" t="s">
        <v>84</v>
      </c>
    </row>
    <row r="116" spans="2:65" s="1" customFormat="1" ht="16.5" customHeight="1">
      <c r="B116" s="123"/>
      <c r="C116" s="124" t="s">
        <v>238</v>
      </c>
      <c r="D116" s="124" t="s">
        <v>117</v>
      </c>
      <c r="E116" s="125" t="s">
        <v>239</v>
      </c>
      <c r="F116" s="126" t="s">
        <v>240</v>
      </c>
      <c r="G116" s="127" t="s">
        <v>162</v>
      </c>
      <c r="H116" s="128">
        <v>1</v>
      </c>
      <c r="I116" s="129">
        <v>0</v>
      </c>
      <c r="J116" s="129">
        <f>ROUND(I116*H116,2)</f>
        <v>0</v>
      </c>
      <c r="K116" s="126" t="s">
        <v>3</v>
      </c>
      <c r="L116" s="29"/>
      <c r="M116" s="130" t="s">
        <v>3</v>
      </c>
      <c r="N116" s="131" t="s">
        <v>45</v>
      </c>
      <c r="O116" s="132">
        <v>0</v>
      </c>
      <c r="P116" s="132">
        <f>O116*H116</f>
        <v>0</v>
      </c>
      <c r="Q116" s="132">
        <v>0</v>
      </c>
      <c r="R116" s="132">
        <f>Q116*H116</f>
        <v>0</v>
      </c>
      <c r="S116" s="132">
        <v>0</v>
      </c>
      <c r="T116" s="133">
        <f>S116*H116</f>
        <v>0</v>
      </c>
      <c r="AR116" s="134" t="s">
        <v>235</v>
      </c>
      <c r="AT116" s="134" t="s">
        <v>117</v>
      </c>
      <c r="AU116" s="134" t="s">
        <v>84</v>
      </c>
      <c r="AY116" s="17" t="s">
        <v>114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7" t="s">
        <v>82</v>
      </c>
      <c r="BK116" s="135">
        <f>ROUND(I116*H116,2)</f>
        <v>0</v>
      </c>
      <c r="BL116" s="17" t="s">
        <v>235</v>
      </c>
      <c r="BM116" s="134" t="s">
        <v>241</v>
      </c>
    </row>
    <row r="117" spans="2:65" s="1" customFormat="1" ht="11.25">
      <c r="B117" s="29"/>
      <c r="D117" s="136" t="s">
        <v>123</v>
      </c>
      <c r="F117" s="137" t="s">
        <v>242</v>
      </c>
      <c r="L117" s="29"/>
      <c r="M117" s="138"/>
      <c r="T117" s="50"/>
      <c r="AT117" s="17" t="s">
        <v>123</v>
      </c>
      <c r="AU117" s="17" t="s">
        <v>84</v>
      </c>
    </row>
    <row r="118" spans="2:65" s="1" customFormat="1" ht="19.5">
      <c r="B118" s="29"/>
      <c r="D118" s="136" t="s">
        <v>125</v>
      </c>
      <c r="F118" s="139" t="s">
        <v>243</v>
      </c>
      <c r="L118" s="29"/>
      <c r="M118" s="138"/>
      <c r="T118" s="50"/>
      <c r="AT118" s="17" t="s">
        <v>125</v>
      </c>
      <c r="AU118" s="17" t="s">
        <v>84</v>
      </c>
    </row>
    <row r="119" spans="2:65" s="1" customFormat="1" ht="16.5" customHeight="1">
      <c r="B119" s="123"/>
      <c r="C119" s="124" t="s">
        <v>9</v>
      </c>
      <c r="D119" s="124" t="s">
        <v>117</v>
      </c>
      <c r="E119" s="125" t="s">
        <v>244</v>
      </c>
      <c r="F119" s="126" t="s">
        <v>245</v>
      </c>
      <c r="G119" s="127" t="s">
        <v>162</v>
      </c>
      <c r="H119" s="128">
        <v>1</v>
      </c>
      <c r="I119" s="129">
        <v>0</v>
      </c>
      <c r="J119" s="129">
        <f>ROUND(I119*H119,2)</f>
        <v>0</v>
      </c>
      <c r="K119" s="126" t="s">
        <v>3</v>
      </c>
      <c r="L119" s="29"/>
      <c r="M119" s="130" t="s">
        <v>3</v>
      </c>
      <c r="N119" s="131" t="s">
        <v>45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235</v>
      </c>
      <c r="AT119" s="134" t="s">
        <v>117</v>
      </c>
      <c r="AU119" s="134" t="s">
        <v>84</v>
      </c>
      <c r="AY119" s="17" t="s">
        <v>114</v>
      </c>
      <c r="BE119" s="135">
        <f>IF(N119="základní",J119,0)</f>
        <v>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7" t="s">
        <v>82</v>
      </c>
      <c r="BK119" s="135">
        <f>ROUND(I119*H119,2)</f>
        <v>0</v>
      </c>
      <c r="BL119" s="17" t="s">
        <v>235</v>
      </c>
      <c r="BM119" s="134" t="s">
        <v>246</v>
      </c>
    </row>
    <row r="120" spans="2:65" s="1" customFormat="1" ht="11.25">
      <c r="B120" s="29"/>
      <c r="D120" s="136" t="s">
        <v>123</v>
      </c>
      <c r="F120" s="137" t="s">
        <v>247</v>
      </c>
      <c r="L120" s="29"/>
      <c r="M120" s="138"/>
      <c r="T120" s="50"/>
      <c r="AT120" s="17" t="s">
        <v>123</v>
      </c>
      <c r="AU120" s="17" t="s">
        <v>84</v>
      </c>
    </row>
    <row r="121" spans="2:65" s="1" customFormat="1" ht="58.5">
      <c r="B121" s="29"/>
      <c r="D121" s="136" t="s">
        <v>125</v>
      </c>
      <c r="F121" s="139" t="s">
        <v>248</v>
      </c>
      <c r="L121" s="29"/>
      <c r="M121" s="138"/>
      <c r="T121" s="50"/>
      <c r="AT121" s="17" t="s">
        <v>125</v>
      </c>
      <c r="AU121" s="17" t="s">
        <v>84</v>
      </c>
    </row>
    <row r="122" spans="2:65" s="1" customFormat="1" ht="16.5" customHeight="1">
      <c r="B122" s="123"/>
      <c r="C122" s="124" t="s">
        <v>249</v>
      </c>
      <c r="D122" s="124" t="s">
        <v>117</v>
      </c>
      <c r="E122" s="125" t="s">
        <v>250</v>
      </c>
      <c r="F122" s="126" t="s">
        <v>251</v>
      </c>
      <c r="G122" s="127" t="s">
        <v>162</v>
      </c>
      <c r="H122" s="128">
        <v>1</v>
      </c>
      <c r="I122" s="129">
        <v>0</v>
      </c>
      <c r="J122" s="129">
        <f>ROUND(I122*H122,2)</f>
        <v>0</v>
      </c>
      <c r="K122" s="126" t="s">
        <v>3</v>
      </c>
      <c r="L122" s="29"/>
      <c r="M122" s="130" t="s">
        <v>3</v>
      </c>
      <c r="N122" s="131" t="s">
        <v>45</v>
      </c>
      <c r="O122" s="132">
        <v>0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235</v>
      </c>
      <c r="AT122" s="134" t="s">
        <v>117</v>
      </c>
      <c r="AU122" s="134" t="s">
        <v>84</v>
      </c>
      <c r="AY122" s="17" t="s">
        <v>114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7" t="s">
        <v>82</v>
      </c>
      <c r="BK122" s="135">
        <f>ROUND(I122*H122,2)</f>
        <v>0</v>
      </c>
      <c r="BL122" s="17" t="s">
        <v>235</v>
      </c>
      <c r="BM122" s="134" t="s">
        <v>252</v>
      </c>
    </row>
    <row r="123" spans="2:65" s="1" customFormat="1" ht="11.25">
      <c r="B123" s="29"/>
      <c r="D123" s="136" t="s">
        <v>123</v>
      </c>
      <c r="F123" s="137" t="s">
        <v>253</v>
      </c>
      <c r="L123" s="29"/>
      <c r="M123" s="138"/>
      <c r="T123" s="50"/>
      <c r="AT123" s="17" t="s">
        <v>123</v>
      </c>
      <c r="AU123" s="17" t="s">
        <v>84</v>
      </c>
    </row>
    <row r="124" spans="2:65" s="1" customFormat="1" ht="16.5" customHeight="1">
      <c r="B124" s="123"/>
      <c r="C124" s="124" t="s">
        <v>254</v>
      </c>
      <c r="D124" s="124" t="s">
        <v>117</v>
      </c>
      <c r="E124" s="125" t="s">
        <v>255</v>
      </c>
      <c r="F124" s="126" t="s">
        <v>256</v>
      </c>
      <c r="G124" s="127" t="s">
        <v>162</v>
      </c>
      <c r="H124" s="128">
        <v>1</v>
      </c>
      <c r="I124" s="129">
        <v>0</v>
      </c>
      <c r="J124" s="129">
        <f>ROUND(I124*H124,2)</f>
        <v>0</v>
      </c>
      <c r="K124" s="126" t="s">
        <v>3</v>
      </c>
      <c r="L124" s="29"/>
      <c r="M124" s="130" t="s">
        <v>3</v>
      </c>
      <c r="N124" s="131" t="s">
        <v>45</v>
      </c>
      <c r="O124" s="132">
        <v>0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235</v>
      </c>
      <c r="AT124" s="134" t="s">
        <v>117</v>
      </c>
      <c r="AU124" s="134" t="s">
        <v>84</v>
      </c>
      <c r="AY124" s="17" t="s">
        <v>114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7" t="s">
        <v>82</v>
      </c>
      <c r="BK124" s="135">
        <f>ROUND(I124*H124,2)</f>
        <v>0</v>
      </c>
      <c r="BL124" s="17" t="s">
        <v>235</v>
      </c>
      <c r="BM124" s="134" t="s">
        <v>257</v>
      </c>
    </row>
    <row r="125" spans="2:65" s="1" customFormat="1" ht="11.25">
      <c r="B125" s="29"/>
      <c r="D125" s="136" t="s">
        <v>123</v>
      </c>
      <c r="F125" s="137" t="s">
        <v>256</v>
      </c>
      <c r="L125" s="29"/>
      <c r="M125" s="138"/>
      <c r="T125" s="50"/>
      <c r="AT125" s="17" t="s">
        <v>123</v>
      </c>
      <c r="AU125" s="17" t="s">
        <v>84</v>
      </c>
    </row>
    <row r="126" spans="2:65" s="1" customFormat="1" ht="39">
      <c r="B126" s="29"/>
      <c r="D126" s="136" t="s">
        <v>125</v>
      </c>
      <c r="F126" s="139" t="s">
        <v>258</v>
      </c>
      <c r="L126" s="29"/>
      <c r="M126" s="138"/>
      <c r="T126" s="50"/>
      <c r="AT126" s="17" t="s">
        <v>125</v>
      </c>
      <c r="AU126" s="17" t="s">
        <v>84</v>
      </c>
    </row>
    <row r="127" spans="2:65" s="11" customFormat="1" ht="22.9" customHeight="1">
      <c r="B127" s="112"/>
      <c r="D127" s="113" t="s">
        <v>73</v>
      </c>
      <c r="E127" s="121" t="s">
        <v>259</v>
      </c>
      <c r="F127" s="121" t="s">
        <v>260</v>
      </c>
      <c r="J127" s="122">
        <f>BK127</f>
        <v>0</v>
      </c>
      <c r="L127" s="112"/>
      <c r="M127" s="116"/>
      <c r="P127" s="117">
        <f>SUM(P128:P134)</f>
        <v>0</v>
      </c>
      <c r="R127" s="117">
        <f>SUM(R128:R134)</f>
        <v>0</v>
      </c>
      <c r="T127" s="118">
        <f>SUM(T128:T134)</f>
        <v>0</v>
      </c>
      <c r="AR127" s="113" t="s">
        <v>149</v>
      </c>
      <c r="AT127" s="119" t="s">
        <v>73</v>
      </c>
      <c r="AU127" s="119" t="s">
        <v>82</v>
      </c>
      <c r="AY127" s="113" t="s">
        <v>114</v>
      </c>
      <c r="BK127" s="120">
        <f>SUM(BK128:BK134)</f>
        <v>0</v>
      </c>
    </row>
    <row r="128" spans="2:65" s="1" customFormat="1" ht="16.5" customHeight="1">
      <c r="B128" s="123"/>
      <c r="C128" s="124" t="s">
        <v>261</v>
      </c>
      <c r="D128" s="124" t="s">
        <v>117</v>
      </c>
      <c r="E128" s="125" t="s">
        <v>262</v>
      </c>
      <c r="F128" s="126" t="s">
        <v>263</v>
      </c>
      <c r="G128" s="127" t="s">
        <v>162</v>
      </c>
      <c r="H128" s="128">
        <v>1</v>
      </c>
      <c r="I128" s="129">
        <v>0</v>
      </c>
      <c r="J128" s="129">
        <f>ROUND(I128*H128,2)</f>
        <v>0</v>
      </c>
      <c r="K128" s="126" t="s">
        <v>3</v>
      </c>
      <c r="L128" s="29"/>
      <c r="M128" s="130" t="s">
        <v>3</v>
      </c>
      <c r="N128" s="131" t="s">
        <v>45</v>
      </c>
      <c r="O128" s="132">
        <v>0</v>
      </c>
      <c r="P128" s="132">
        <f>O128*H128</f>
        <v>0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235</v>
      </c>
      <c r="AT128" s="134" t="s">
        <v>117</v>
      </c>
      <c r="AU128" s="134" t="s">
        <v>84</v>
      </c>
      <c r="AY128" s="17" t="s">
        <v>114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7" t="s">
        <v>82</v>
      </c>
      <c r="BK128" s="135">
        <f>ROUND(I128*H128,2)</f>
        <v>0</v>
      </c>
      <c r="BL128" s="17" t="s">
        <v>235</v>
      </c>
      <c r="BM128" s="134" t="s">
        <v>264</v>
      </c>
    </row>
    <row r="129" spans="2:65" s="1" customFormat="1" ht="11.25">
      <c r="B129" s="29"/>
      <c r="D129" s="136" t="s">
        <v>123</v>
      </c>
      <c r="F129" s="137" t="s">
        <v>263</v>
      </c>
      <c r="L129" s="29"/>
      <c r="M129" s="138"/>
      <c r="T129" s="50"/>
      <c r="AT129" s="17" t="s">
        <v>123</v>
      </c>
      <c r="AU129" s="17" t="s">
        <v>84</v>
      </c>
    </row>
    <row r="130" spans="2:65" s="1" customFormat="1" ht="16.5" customHeight="1">
      <c r="B130" s="123"/>
      <c r="C130" s="124" t="s">
        <v>265</v>
      </c>
      <c r="D130" s="124" t="s">
        <v>117</v>
      </c>
      <c r="E130" s="125" t="s">
        <v>266</v>
      </c>
      <c r="F130" s="126" t="s">
        <v>267</v>
      </c>
      <c r="G130" s="127" t="s">
        <v>162</v>
      </c>
      <c r="H130" s="128">
        <v>1</v>
      </c>
      <c r="I130" s="129">
        <v>0</v>
      </c>
      <c r="J130" s="129">
        <f>ROUND(I130*H130,2)</f>
        <v>0</v>
      </c>
      <c r="K130" s="126" t="s">
        <v>3</v>
      </c>
      <c r="L130" s="29"/>
      <c r="M130" s="130" t="s">
        <v>3</v>
      </c>
      <c r="N130" s="131" t="s">
        <v>45</v>
      </c>
      <c r="O130" s="132">
        <v>0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235</v>
      </c>
      <c r="AT130" s="134" t="s">
        <v>117</v>
      </c>
      <c r="AU130" s="134" t="s">
        <v>84</v>
      </c>
      <c r="AY130" s="17" t="s">
        <v>114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7" t="s">
        <v>82</v>
      </c>
      <c r="BK130" s="135">
        <f>ROUND(I130*H130,2)</f>
        <v>0</v>
      </c>
      <c r="BL130" s="17" t="s">
        <v>235</v>
      </c>
      <c r="BM130" s="134" t="s">
        <v>268</v>
      </c>
    </row>
    <row r="131" spans="2:65" s="1" customFormat="1" ht="11.25">
      <c r="B131" s="29"/>
      <c r="D131" s="136" t="s">
        <v>123</v>
      </c>
      <c r="F131" s="137" t="s">
        <v>267</v>
      </c>
      <c r="L131" s="29"/>
      <c r="M131" s="138"/>
      <c r="T131" s="50"/>
      <c r="AT131" s="17" t="s">
        <v>123</v>
      </c>
      <c r="AU131" s="17" t="s">
        <v>84</v>
      </c>
    </row>
    <row r="132" spans="2:65" s="1" customFormat="1" ht="16.5" customHeight="1">
      <c r="B132" s="123"/>
      <c r="C132" s="124" t="s">
        <v>269</v>
      </c>
      <c r="D132" s="124" t="s">
        <v>117</v>
      </c>
      <c r="E132" s="125" t="s">
        <v>270</v>
      </c>
      <c r="F132" s="126" t="s">
        <v>271</v>
      </c>
      <c r="G132" s="127" t="s">
        <v>162</v>
      </c>
      <c r="H132" s="128">
        <v>1</v>
      </c>
      <c r="I132" s="129">
        <v>0</v>
      </c>
      <c r="J132" s="129">
        <f>ROUND(I132*H132,2)</f>
        <v>0</v>
      </c>
      <c r="K132" s="126" t="s">
        <v>3</v>
      </c>
      <c r="L132" s="29"/>
      <c r="M132" s="130" t="s">
        <v>3</v>
      </c>
      <c r="N132" s="131" t="s">
        <v>45</v>
      </c>
      <c r="O132" s="132">
        <v>0</v>
      </c>
      <c r="P132" s="132">
        <f>O132*H132</f>
        <v>0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235</v>
      </c>
      <c r="AT132" s="134" t="s">
        <v>117</v>
      </c>
      <c r="AU132" s="134" t="s">
        <v>84</v>
      </c>
      <c r="AY132" s="17" t="s">
        <v>114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7" t="s">
        <v>82</v>
      </c>
      <c r="BK132" s="135">
        <f>ROUND(I132*H132,2)</f>
        <v>0</v>
      </c>
      <c r="BL132" s="17" t="s">
        <v>235</v>
      </c>
      <c r="BM132" s="134" t="s">
        <v>272</v>
      </c>
    </row>
    <row r="133" spans="2:65" s="1" customFormat="1" ht="11.25">
      <c r="B133" s="29"/>
      <c r="D133" s="136" t="s">
        <v>123</v>
      </c>
      <c r="F133" s="137" t="s">
        <v>271</v>
      </c>
      <c r="L133" s="29"/>
      <c r="M133" s="138"/>
      <c r="T133" s="50"/>
      <c r="AT133" s="17" t="s">
        <v>123</v>
      </c>
      <c r="AU133" s="17" t="s">
        <v>84</v>
      </c>
    </row>
    <row r="134" spans="2:65" s="1" customFormat="1" ht="29.25">
      <c r="B134" s="29"/>
      <c r="D134" s="136" t="s">
        <v>125</v>
      </c>
      <c r="F134" s="139" t="s">
        <v>273</v>
      </c>
      <c r="L134" s="29"/>
      <c r="M134" s="138"/>
      <c r="T134" s="50"/>
      <c r="AT134" s="17" t="s">
        <v>125</v>
      </c>
      <c r="AU134" s="17" t="s">
        <v>84</v>
      </c>
    </row>
    <row r="135" spans="2:65" s="11" customFormat="1" ht="22.9" customHeight="1">
      <c r="B135" s="112"/>
      <c r="D135" s="113" t="s">
        <v>73</v>
      </c>
      <c r="E135" s="121" t="s">
        <v>274</v>
      </c>
      <c r="F135" s="121" t="s">
        <v>275</v>
      </c>
      <c r="J135" s="122">
        <f>BK135</f>
        <v>0</v>
      </c>
      <c r="L135" s="112"/>
      <c r="M135" s="116"/>
      <c r="P135" s="117">
        <f>SUM(P136:P137)</f>
        <v>0</v>
      </c>
      <c r="R135" s="117">
        <f>SUM(R136:R137)</f>
        <v>0</v>
      </c>
      <c r="T135" s="118">
        <f>SUM(T136:T137)</f>
        <v>0</v>
      </c>
      <c r="AR135" s="113" t="s">
        <v>149</v>
      </c>
      <c r="AT135" s="119" t="s">
        <v>73</v>
      </c>
      <c r="AU135" s="119" t="s">
        <v>82</v>
      </c>
      <c r="AY135" s="113" t="s">
        <v>114</v>
      </c>
      <c r="BK135" s="120">
        <f>SUM(BK136:BK137)</f>
        <v>0</v>
      </c>
    </row>
    <row r="136" spans="2:65" s="1" customFormat="1" ht="16.5" customHeight="1">
      <c r="B136" s="123"/>
      <c r="C136" s="124" t="s">
        <v>276</v>
      </c>
      <c r="D136" s="124" t="s">
        <v>117</v>
      </c>
      <c r="E136" s="125" t="s">
        <v>277</v>
      </c>
      <c r="F136" s="126" t="s">
        <v>278</v>
      </c>
      <c r="G136" s="127" t="s">
        <v>162</v>
      </c>
      <c r="H136" s="128">
        <v>1</v>
      </c>
      <c r="I136" s="129">
        <v>0</v>
      </c>
      <c r="J136" s="129">
        <f>ROUND(I136*H136,2)</f>
        <v>0</v>
      </c>
      <c r="K136" s="126" t="s">
        <v>3</v>
      </c>
      <c r="L136" s="29"/>
      <c r="M136" s="130" t="s">
        <v>3</v>
      </c>
      <c r="N136" s="131" t="s">
        <v>45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235</v>
      </c>
      <c r="AT136" s="134" t="s">
        <v>117</v>
      </c>
      <c r="AU136" s="134" t="s">
        <v>84</v>
      </c>
      <c r="AY136" s="17" t="s">
        <v>114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7" t="s">
        <v>82</v>
      </c>
      <c r="BK136" s="135">
        <f>ROUND(I136*H136,2)</f>
        <v>0</v>
      </c>
      <c r="BL136" s="17" t="s">
        <v>235</v>
      </c>
      <c r="BM136" s="134" t="s">
        <v>279</v>
      </c>
    </row>
    <row r="137" spans="2:65" s="1" customFormat="1" ht="11.25">
      <c r="B137" s="29"/>
      <c r="D137" s="136" t="s">
        <v>123</v>
      </c>
      <c r="F137" s="137" t="s">
        <v>278</v>
      </c>
      <c r="L137" s="29"/>
      <c r="M137" s="160"/>
      <c r="N137" s="161"/>
      <c r="O137" s="161"/>
      <c r="P137" s="161"/>
      <c r="Q137" s="161"/>
      <c r="R137" s="161"/>
      <c r="S137" s="161"/>
      <c r="T137" s="162"/>
      <c r="AT137" s="17" t="s">
        <v>123</v>
      </c>
      <c r="AU137" s="17" t="s">
        <v>84</v>
      </c>
    </row>
    <row r="138" spans="2:65" s="1" customFormat="1" ht="6.95" customHeight="1"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29"/>
    </row>
  </sheetData>
  <autoFilter ref="C83:K137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280</v>
      </c>
      <c r="H4" s="20"/>
    </row>
    <row r="5" spans="2:8" ht="12" customHeight="1">
      <c r="B5" s="20"/>
      <c r="C5" s="23" t="s">
        <v>13</v>
      </c>
      <c r="D5" s="256" t="s">
        <v>14</v>
      </c>
      <c r="E5" s="254"/>
      <c r="F5" s="254"/>
      <c r="H5" s="20"/>
    </row>
    <row r="6" spans="2:8" ht="36.950000000000003" customHeight="1">
      <c r="B6" s="20"/>
      <c r="C6" s="25" t="s">
        <v>15</v>
      </c>
      <c r="D6" s="255" t="s">
        <v>16</v>
      </c>
      <c r="E6" s="254"/>
      <c r="F6" s="254"/>
      <c r="H6" s="20"/>
    </row>
    <row r="7" spans="2:8" ht="16.5" customHeight="1">
      <c r="B7" s="20"/>
      <c r="C7" s="26" t="s">
        <v>22</v>
      </c>
      <c r="D7" s="46" t="str">
        <f>'Rekapitulace stavby'!AN8</f>
        <v>30. 7. 2025</v>
      </c>
      <c r="H7" s="20"/>
    </row>
    <row r="8" spans="2:8" s="1" customFormat="1" ht="10.9" customHeight="1">
      <c r="B8" s="29"/>
      <c r="H8" s="29"/>
    </row>
    <row r="9" spans="2:8" s="10" customFormat="1" ht="29.25" customHeight="1">
      <c r="B9" s="104"/>
      <c r="C9" s="105" t="s">
        <v>55</v>
      </c>
      <c r="D9" s="106" t="s">
        <v>56</v>
      </c>
      <c r="E9" s="106" t="s">
        <v>101</v>
      </c>
      <c r="F9" s="107" t="s">
        <v>281</v>
      </c>
      <c r="H9" s="104"/>
    </row>
    <row r="10" spans="2:8" s="1" customFormat="1" ht="26.45" customHeight="1">
      <c r="B10" s="29"/>
      <c r="C10" s="163" t="s">
        <v>79</v>
      </c>
      <c r="D10" s="163" t="s">
        <v>80</v>
      </c>
      <c r="H10" s="29"/>
    </row>
    <row r="11" spans="2:8" s="1" customFormat="1" ht="16.899999999999999" customHeight="1">
      <c r="B11" s="29"/>
      <c r="C11" s="164" t="s">
        <v>282</v>
      </c>
      <c r="D11" s="165" t="s">
        <v>283</v>
      </c>
      <c r="E11" s="166" t="s">
        <v>152</v>
      </c>
      <c r="F11" s="167">
        <v>78</v>
      </c>
      <c r="H11" s="29"/>
    </row>
    <row r="12" spans="2:8" s="1" customFormat="1" ht="16.899999999999999" customHeight="1">
      <c r="B12" s="29"/>
      <c r="C12" s="164" t="s">
        <v>284</v>
      </c>
      <c r="D12" s="165" t="s">
        <v>3</v>
      </c>
      <c r="E12" s="166" t="s">
        <v>152</v>
      </c>
      <c r="F12" s="167">
        <v>80</v>
      </c>
      <c r="H12" s="29"/>
    </row>
    <row r="13" spans="2:8" s="1" customFormat="1" ht="7.35" customHeight="1">
      <c r="B13" s="38"/>
      <c r="C13" s="39"/>
      <c r="D13" s="39"/>
      <c r="E13" s="39"/>
      <c r="F13" s="39"/>
      <c r="G13" s="39"/>
      <c r="H13" s="29"/>
    </row>
    <row r="14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zoomScale="110" zoomScaleNormal="110" workbookViewId="0"/>
  </sheetViews>
  <sheetFormatPr defaultRowHeight="15"/>
  <cols>
    <col min="1" max="1" width="8.33203125" style="168" customWidth="1"/>
    <col min="2" max="2" width="1.6640625" style="168" customWidth="1"/>
    <col min="3" max="4" width="5" style="168" customWidth="1"/>
    <col min="5" max="5" width="11.6640625" style="168" customWidth="1"/>
    <col min="6" max="6" width="9.1640625" style="168" customWidth="1"/>
    <col min="7" max="7" width="5" style="168" customWidth="1"/>
    <col min="8" max="8" width="77.83203125" style="168" customWidth="1"/>
    <col min="9" max="10" width="20" style="168" customWidth="1"/>
    <col min="11" max="11" width="1.6640625" style="168" customWidth="1"/>
  </cols>
  <sheetData>
    <row r="1" spans="2:11" customFormat="1" ht="37.5" customHeight="1"/>
    <row r="2" spans="2:11" customFormat="1" ht="7.5" customHeight="1">
      <c r="B2" s="169"/>
      <c r="C2" s="170"/>
      <c r="D2" s="170"/>
      <c r="E2" s="170"/>
      <c r="F2" s="170"/>
      <c r="G2" s="170"/>
      <c r="H2" s="170"/>
      <c r="I2" s="170"/>
      <c r="J2" s="170"/>
      <c r="K2" s="171"/>
    </row>
    <row r="3" spans="2:11" s="15" customFormat="1" ht="45" customHeight="1">
      <c r="B3" s="172"/>
      <c r="C3" s="291" t="s">
        <v>285</v>
      </c>
      <c r="D3" s="291"/>
      <c r="E3" s="291"/>
      <c r="F3" s="291"/>
      <c r="G3" s="291"/>
      <c r="H3" s="291"/>
      <c r="I3" s="291"/>
      <c r="J3" s="291"/>
      <c r="K3" s="173"/>
    </row>
    <row r="4" spans="2:11" customFormat="1" ht="25.5" customHeight="1">
      <c r="B4" s="174"/>
      <c r="C4" s="290" t="s">
        <v>286</v>
      </c>
      <c r="D4" s="290"/>
      <c r="E4" s="290"/>
      <c r="F4" s="290"/>
      <c r="G4" s="290"/>
      <c r="H4" s="290"/>
      <c r="I4" s="290"/>
      <c r="J4" s="290"/>
      <c r="K4" s="175"/>
    </row>
    <row r="5" spans="2:11" customFormat="1" ht="5.25" customHeight="1">
      <c r="B5" s="174"/>
      <c r="C5" s="176"/>
      <c r="D5" s="176"/>
      <c r="E5" s="176"/>
      <c r="F5" s="176"/>
      <c r="G5" s="176"/>
      <c r="H5" s="176"/>
      <c r="I5" s="176"/>
      <c r="J5" s="176"/>
      <c r="K5" s="175"/>
    </row>
    <row r="6" spans="2:11" customFormat="1" ht="15" customHeight="1">
      <c r="B6" s="174"/>
      <c r="C6" s="289" t="s">
        <v>287</v>
      </c>
      <c r="D6" s="289"/>
      <c r="E6" s="289"/>
      <c r="F6" s="289"/>
      <c r="G6" s="289"/>
      <c r="H6" s="289"/>
      <c r="I6" s="289"/>
      <c r="J6" s="289"/>
      <c r="K6" s="175"/>
    </row>
    <row r="7" spans="2:11" customFormat="1" ht="15" customHeight="1">
      <c r="B7" s="178"/>
      <c r="C7" s="289" t="s">
        <v>288</v>
      </c>
      <c r="D7" s="289"/>
      <c r="E7" s="289"/>
      <c r="F7" s="289"/>
      <c r="G7" s="289"/>
      <c r="H7" s="289"/>
      <c r="I7" s="289"/>
      <c r="J7" s="289"/>
      <c r="K7" s="175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175"/>
    </row>
    <row r="9" spans="2:11" customFormat="1" ht="15" customHeight="1">
      <c r="B9" s="178"/>
      <c r="C9" s="289" t="s">
        <v>289</v>
      </c>
      <c r="D9" s="289"/>
      <c r="E9" s="289"/>
      <c r="F9" s="289"/>
      <c r="G9" s="289"/>
      <c r="H9" s="289"/>
      <c r="I9" s="289"/>
      <c r="J9" s="289"/>
      <c r="K9" s="175"/>
    </row>
    <row r="10" spans="2:11" customFormat="1" ht="15" customHeight="1">
      <c r="B10" s="178"/>
      <c r="C10" s="177"/>
      <c r="D10" s="289" t="s">
        <v>290</v>
      </c>
      <c r="E10" s="289"/>
      <c r="F10" s="289"/>
      <c r="G10" s="289"/>
      <c r="H10" s="289"/>
      <c r="I10" s="289"/>
      <c r="J10" s="289"/>
      <c r="K10" s="175"/>
    </row>
    <row r="11" spans="2:11" customFormat="1" ht="15" customHeight="1">
      <c r="B11" s="178"/>
      <c r="C11" s="179"/>
      <c r="D11" s="289" t="s">
        <v>291</v>
      </c>
      <c r="E11" s="289"/>
      <c r="F11" s="289"/>
      <c r="G11" s="289"/>
      <c r="H11" s="289"/>
      <c r="I11" s="289"/>
      <c r="J11" s="289"/>
      <c r="K11" s="175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175"/>
    </row>
    <row r="13" spans="2:11" customFormat="1" ht="15" customHeight="1">
      <c r="B13" s="178"/>
      <c r="C13" s="179"/>
      <c r="D13" s="180" t="s">
        <v>292</v>
      </c>
      <c r="E13" s="177"/>
      <c r="F13" s="177"/>
      <c r="G13" s="177"/>
      <c r="H13" s="177"/>
      <c r="I13" s="177"/>
      <c r="J13" s="177"/>
      <c r="K13" s="175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175"/>
    </row>
    <row r="15" spans="2:11" customFormat="1" ht="15" customHeight="1">
      <c r="B15" s="178"/>
      <c r="C15" s="179"/>
      <c r="D15" s="289" t="s">
        <v>293</v>
      </c>
      <c r="E15" s="289"/>
      <c r="F15" s="289"/>
      <c r="G15" s="289"/>
      <c r="H15" s="289"/>
      <c r="I15" s="289"/>
      <c r="J15" s="289"/>
      <c r="K15" s="175"/>
    </row>
    <row r="16" spans="2:11" customFormat="1" ht="15" customHeight="1">
      <c r="B16" s="178"/>
      <c r="C16" s="179"/>
      <c r="D16" s="289" t="s">
        <v>294</v>
      </c>
      <c r="E16" s="289"/>
      <c r="F16" s="289"/>
      <c r="G16" s="289"/>
      <c r="H16" s="289"/>
      <c r="I16" s="289"/>
      <c r="J16" s="289"/>
      <c r="K16" s="175"/>
    </row>
    <row r="17" spans="2:11" customFormat="1" ht="15" customHeight="1">
      <c r="B17" s="178"/>
      <c r="C17" s="179"/>
      <c r="D17" s="289" t="s">
        <v>295</v>
      </c>
      <c r="E17" s="289"/>
      <c r="F17" s="289"/>
      <c r="G17" s="289"/>
      <c r="H17" s="289"/>
      <c r="I17" s="289"/>
      <c r="J17" s="289"/>
      <c r="K17" s="175"/>
    </row>
    <row r="18" spans="2:11" customFormat="1" ht="15" customHeight="1">
      <c r="B18" s="178"/>
      <c r="C18" s="179"/>
      <c r="D18" s="179"/>
      <c r="E18" s="181" t="s">
        <v>81</v>
      </c>
      <c r="F18" s="289" t="s">
        <v>296</v>
      </c>
      <c r="G18" s="289"/>
      <c r="H18" s="289"/>
      <c r="I18" s="289"/>
      <c r="J18" s="289"/>
      <c r="K18" s="175"/>
    </row>
    <row r="19" spans="2:11" customFormat="1" ht="15" customHeight="1">
      <c r="B19" s="178"/>
      <c r="C19" s="179"/>
      <c r="D19" s="179"/>
      <c r="E19" s="181" t="s">
        <v>297</v>
      </c>
      <c r="F19" s="289" t="s">
        <v>298</v>
      </c>
      <c r="G19" s="289"/>
      <c r="H19" s="289"/>
      <c r="I19" s="289"/>
      <c r="J19" s="289"/>
      <c r="K19" s="175"/>
    </row>
    <row r="20" spans="2:11" customFormat="1" ht="15" customHeight="1">
      <c r="B20" s="178"/>
      <c r="C20" s="179"/>
      <c r="D20" s="179"/>
      <c r="E20" s="181" t="s">
        <v>299</v>
      </c>
      <c r="F20" s="289" t="s">
        <v>300</v>
      </c>
      <c r="G20" s="289"/>
      <c r="H20" s="289"/>
      <c r="I20" s="289"/>
      <c r="J20" s="289"/>
      <c r="K20" s="175"/>
    </row>
    <row r="21" spans="2:11" customFormat="1" ht="15" customHeight="1">
      <c r="B21" s="178"/>
      <c r="C21" s="179"/>
      <c r="D21" s="179"/>
      <c r="E21" s="181" t="s">
        <v>85</v>
      </c>
      <c r="F21" s="289" t="s">
        <v>86</v>
      </c>
      <c r="G21" s="289"/>
      <c r="H21" s="289"/>
      <c r="I21" s="289"/>
      <c r="J21" s="289"/>
      <c r="K21" s="175"/>
    </row>
    <row r="22" spans="2:11" customFormat="1" ht="15" customHeight="1">
      <c r="B22" s="178"/>
      <c r="C22" s="179"/>
      <c r="D22" s="179"/>
      <c r="E22" s="181" t="s">
        <v>301</v>
      </c>
      <c r="F22" s="289" t="s">
        <v>302</v>
      </c>
      <c r="G22" s="289"/>
      <c r="H22" s="289"/>
      <c r="I22" s="289"/>
      <c r="J22" s="289"/>
      <c r="K22" s="175"/>
    </row>
    <row r="23" spans="2:11" customFormat="1" ht="15" customHeight="1">
      <c r="B23" s="178"/>
      <c r="C23" s="179"/>
      <c r="D23" s="179"/>
      <c r="E23" s="181" t="s">
        <v>303</v>
      </c>
      <c r="F23" s="289" t="s">
        <v>304</v>
      </c>
      <c r="G23" s="289"/>
      <c r="H23" s="289"/>
      <c r="I23" s="289"/>
      <c r="J23" s="289"/>
      <c r="K23" s="175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175"/>
    </row>
    <row r="25" spans="2:11" customFormat="1" ht="15" customHeight="1">
      <c r="B25" s="178"/>
      <c r="C25" s="289" t="s">
        <v>305</v>
      </c>
      <c r="D25" s="289"/>
      <c r="E25" s="289"/>
      <c r="F25" s="289"/>
      <c r="G25" s="289"/>
      <c r="H25" s="289"/>
      <c r="I25" s="289"/>
      <c r="J25" s="289"/>
      <c r="K25" s="175"/>
    </row>
    <row r="26" spans="2:11" customFormat="1" ht="15" customHeight="1">
      <c r="B26" s="178"/>
      <c r="C26" s="289" t="s">
        <v>306</v>
      </c>
      <c r="D26" s="289"/>
      <c r="E26" s="289"/>
      <c r="F26" s="289"/>
      <c r="G26" s="289"/>
      <c r="H26" s="289"/>
      <c r="I26" s="289"/>
      <c r="J26" s="289"/>
      <c r="K26" s="175"/>
    </row>
    <row r="27" spans="2:11" customFormat="1" ht="15" customHeight="1">
      <c r="B27" s="178"/>
      <c r="C27" s="177"/>
      <c r="D27" s="289" t="s">
        <v>307</v>
      </c>
      <c r="E27" s="289"/>
      <c r="F27" s="289"/>
      <c r="G27" s="289"/>
      <c r="H27" s="289"/>
      <c r="I27" s="289"/>
      <c r="J27" s="289"/>
      <c r="K27" s="175"/>
    </row>
    <row r="28" spans="2:11" customFormat="1" ht="15" customHeight="1">
      <c r="B28" s="178"/>
      <c r="C28" s="179"/>
      <c r="D28" s="289" t="s">
        <v>308</v>
      </c>
      <c r="E28" s="289"/>
      <c r="F28" s="289"/>
      <c r="G28" s="289"/>
      <c r="H28" s="289"/>
      <c r="I28" s="289"/>
      <c r="J28" s="289"/>
      <c r="K28" s="175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175"/>
    </row>
    <row r="30" spans="2:11" customFormat="1" ht="15" customHeight="1">
      <c r="B30" s="178"/>
      <c r="C30" s="179"/>
      <c r="D30" s="289" t="s">
        <v>309</v>
      </c>
      <c r="E30" s="289"/>
      <c r="F30" s="289"/>
      <c r="G30" s="289"/>
      <c r="H30" s="289"/>
      <c r="I30" s="289"/>
      <c r="J30" s="289"/>
      <c r="K30" s="175"/>
    </row>
    <row r="31" spans="2:11" customFormat="1" ht="15" customHeight="1">
      <c r="B31" s="178"/>
      <c r="C31" s="179"/>
      <c r="D31" s="289" t="s">
        <v>310</v>
      </c>
      <c r="E31" s="289"/>
      <c r="F31" s="289"/>
      <c r="G31" s="289"/>
      <c r="H31" s="289"/>
      <c r="I31" s="289"/>
      <c r="J31" s="289"/>
      <c r="K31" s="175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175"/>
    </row>
    <row r="33" spans="2:11" customFormat="1" ht="15" customHeight="1">
      <c r="B33" s="178"/>
      <c r="C33" s="179"/>
      <c r="D33" s="289" t="s">
        <v>311</v>
      </c>
      <c r="E33" s="289"/>
      <c r="F33" s="289"/>
      <c r="G33" s="289"/>
      <c r="H33" s="289"/>
      <c r="I33" s="289"/>
      <c r="J33" s="289"/>
      <c r="K33" s="175"/>
    </row>
    <row r="34" spans="2:11" customFormat="1" ht="15" customHeight="1">
      <c r="B34" s="178"/>
      <c r="C34" s="179"/>
      <c r="D34" s="289" t="s">
        <v>312</v>
      </c>
      <c r="E34" s="289"/>
      <c r="F34" s="289"/>
      <c r="G34" s="289"/>
      <c r="H34" s="289"/>
      <c r="I34" s="289"/>
      <c r="J34" s="289"/>
      <c r="K34" s="175"/>
    </row>
    <row r="35" spans="2:11" customFormat="1" ht="15" customHeight="1">
      <c r="B35" s="178"/>
      <c r="C35" s="179"/>
      <c r="D35" s="289" t="s">
        <v>313</v>
      </c>
      <c r="E35" s="289"/>
      <c r="F35" s="289"/>
      <c r="G35" s="289"/>
      <c r="H35" s="289"/>
      <c r="I35" s="289"/>
      <c r="J35" s="289"/>
      <c r="K35" s="175"/>
    </row>
    <row r="36" spans="2:11" customFormat="1" ht="15" customHeight="1">
      <c r="B36" s="178"/>
      <c r="C36" s="179"/>
      <c r="D36" s="177"/>
      <c r="E36" s="180" t="s">
        <v>100</v>
      </c>
      <c r="F36" s="177"/>
      <c r="G36" s="289" t="s">
        <v>314</v>
      </c>
      <c r="H36" s="289"/>
      <c r="I36" s="289"/>
      <c r="J36" s="289"/>
      <c r="K36" s="175"/>
    </row>
    <row r="37" spans="2:11" customFormat="1" ht="30.75" customHeight="1">
      <c r="B37" s="178"/>
      <c r="C37" s="179"/>
      <c r="D37" s="177"/>
      <c r="E37" s="180" t="s">
        <v>315</v>
      </c>
      <c r="F37" s="177"/>
      <c r="G37" s="289" t="s">
        <v>316</v>
      </c>
      <c r="H37" s="289"/>
      <c r="I37" s="289"/>
      <c r="J37" s="289"/>
      <c r="K37" s="175"/>
    </row>
    <row r="38" spans="2:11" customFormat="1" ht="15" customHeight="1">
      <c r="B38" s="178"/>
      <c r="C38" s="179"/>
      <c r="D38" s="177"/>
      <c r="E38" s="180" t="s">
        <v>55</v>
      </c>
      <c r="F38" s="177"/>
      <c r="G38" s="289" t="s">
        <v>317</v>
      </c>
      <c r="H38" s="289"/>
      <c r="I38" s="289"/>
      <c r="J38" s="289"/>
      <c r="K38" s="175"/>
    </row>
    <row r="39" spans="2:11" customFormat="1" ht="15" customHeight="1">
      <c r="B39" s="178"/>
      <c r="C39" s="179"/>
      <c r="D39" s="177"/>
      <c r="E39" s="180" t="s">
        <v>56</v>
      </c>
      <c r="F39" s="177"/>
      <c r="G39" s="289" t="s">
        <v>318</v>
      </c>
      <c r="H39" s="289"/>
      <c r="I39" s="289"/>
      <c r="J39" s="289"/>
      <c r="K39" s="175"/>
    </row>
    <row r="40" spans="2:11" customFormat="1" ht="15" customHeight="1">
      <c r="B40" s="178"/>
      <c r="C40" s="179"/>
      <c r="D40" s="177"/>
      <c r="E40" s="180" t="s">
        <v>101</v>
      </c>
      <c r="F40" s="177"/>
      <c r="G40" s="289" t="s">
        <v>319</v>
      </c>
      <c r="H40" s="289"/>
      <c r="I40" s="289"/>
      <c r="J40" s="289"/>
      <c r="K40" s="175"/>
    </row>
    <row r="41" spans="2:11" customFormat="1" ht="15" customHeight="1">
      <c r="B41" s="178"/>
      <c r="C41" s="179"/>
      <c r="D41" s="177"/>
      <c r="E41" s="180" t="s">
        <v>102</v>
      </c>
      <c r="F41" s="177"/>
      <c r="G41" s="289" t="s">
        <v>320</v>
      </c>
      <c r="H41" s="289"/>
      <c r="I41" s="289"/>
      <c r="J41" s="289"/>
      <c r="K41" s="175"/>
    </row>
    <row r="42" spans="2:11" customFormat="1" ht="15" customHeight="1">
      <c r="B42" s="178"/>
      <c r="C42" s="179"/>
      <c r="D42" s="177"/>
      <c r="E42" s="180" t="s">
        <v>321</v>
      </c>
      <c r="F42" s="177"/>
      <c r="G42" s="289" t="s">
        <v>322</v>
      </c>
      <c r="H42" s="289"/>
      <c r="I42" s="289"/>
      <c r="J42" s="289"/>
      <c r="K42" s="175"/>
    </row>
    <row r="43" spans="2:11" customFormat="1" ht="15" customHeight="1">
      <c r="B43" s="178"/>
      <c r="C43" s="179"/>
      <c r="D43" s="177"/>
      <c r="E43" s="180"/>
      <c r="F43" s="177"/>
      <c r="G43" s="289" t="s">
        <v>323</v>
      </c>
      <c r="H43" s="289"/>
      <c r="I43" s="289"/>
      <c r="J43" s="289"/>
      <c r="K43" s="175"/>
    </row>
    <row r="44" spans="2:11" customFormat="1" ht="15" customHeight="1">
      <c r="B44" s="178"/>
      <c r="C44" s="179"/>
      <c r="D44" s="177"/>
      <c r="E44" s="180" t="s">
        <v>324</v>
      </c>
      <c r="F44" s="177"/>
      <c r="G44" s="289" t="s">
        <v>325</v>
      </c>
      <c r="H44" s="289"/>
      <c r="I44" s="289"/>
      <c r="J44" s="289"/>
      <c r="K44" s="175"/>
    </row>
    <row r="45" spans="2:11" customFormat="1" ht="15" customHeight="1">
      <c r="B45" s="178"/>
      <c r="C45" s="179"/>
      <c r="D45" s="177"/>
      <c r="E45" s="180" t="s">
        <v>104</v>
      </c>
      <c r="F45" s="177"/>
      <c r="G45" s="289" t="s">
        <v>326</v>
      </c>
      <c r="H45" s="289"/>
      <c r="I45" s="289"/>
      <c r="J45" s="289"/>
      <c r="K45" s="175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175"/>
    </row>
    <row r="47" spans="2:11" customFormat="1" ht="15" customHeight="1">
      <c r="B47" s="178"/>
      <c r="C47" s="179"/>
      <c r="D47" s="289" t="s">
        <v>327</v>
      </c>
      <c r="E47" s="289"/>
      <c r="F47" s="289"/>
      <c r="G47" s="289"/>
      <c r="H47" s="289"/>
      <c r="I47" s="289"/>
      <c r="J47" s="289"/>
      <c r="K47" s="175"/>
    </row>
    <row r="48" spans="2:11" customFormat="1" ht="15" customHeight="1">
      <c r="B48" s="178"/>
      <c r="C48" s="179"/>
      <c r="D48" s="179"/>
      <c r="E48" s="289" t="s">
        <v>328</v>
      </c>
      <c r="F48" s="289"/>
      <c r="G48" s="289"/>
      <c r="H48" s="289"/>
      <c r="I48" s="289"/>
      <c r="J48" s="289"/>
      <c r="K48" s="175"/>
    </row>
    <row r="49" spans="2:11" customFormat="1" ht="15" customHeight="1">
      <c r="B49" s="178"/>
      <c r="C49" s="179"/>
      <c r="D49" s="179"/>
      <c r="E49" s="289" t="s">
        <v>329</v>
      </c>
      <c r="F49" s="289"/>
      <c r="G49" s="289"/>
      <c r="H49" s="289"/>
      <c r="I49" s="289"/>
      <c r="J49" s="289"/>
      <c r="K49" s="175"/>
    </row>
    <row r="50" spans="2:11" customFormat="1" ht="15" customHeight="1">
      <c r="B50" s="178"/>
      <c r="C50" s="179"/>
      <c r="D50" s="179"/>
      <c r="E50" s="289" t="s">
        <v>330</v>
      </c>
      <c r="F50" s="289"/>
      <c r="G50" s="289"/>
      <c r="H50" s="289"/>
      <c r="I50" s="289"/>
      <c r="J50" s="289"/>
      <c r="K50" s="175"/>
    </row>
    <row r="51" spans="2:11" customFormat="1" ht="15" customHeight="1">
      <c r="B51" s="178"/>
      <c r="C51" s="179"/>
      <c r="D51" s="289" t="s">
        <v>331</v>
      </c>
      <c r="E51" s="289"/>
      <c r="F51" s="289"/>
      <c r="G51" s="289"/>
      <c r="H51" s="289"/>
      <c r="I51" s="289"/>
      <c r="J51" s="289"/>
      <c r="K51" s="175"/>
    </row>
    <row r="52" spans="2:11" customFormat="1" ht="25.5" customHeight="1">
      <c r="B52" s="174"/>
      <c r="C52" s="290" t="s">
        <v>332</v>
      </c>
      <c r="D52" s="290"/>
      <c r="E52" s="290"/>
      <c r="F52" s="290"/>
      <c r="G52" s="290"/>
      <c r="H52" s="290"/>
      <c r="I52" s="290"/>
      <c r="J52" s="290"/>
      <c r="K52" s="175"/>
    </row>
    <row r="53" spans="2:11" customFormat="1" ht="5.25" customHeight="1">
      <c r="B53" s="174"/>
      <c r="C53" s="176"/>
      <c r="D53" s="176"/>
      <c r="E53" s="176"/>
      <c r="F53" s="176"/>
      <c r="G53" s="176"/>
      <c r="H53" s="176"/>
      <c r="I53" s="176"/>
      <c r="J53" s="176"/>
      <c r="K53" s="175"/>
    </row>
    <row r="54" spans="2:11" customFormat="1" ht="15" customHeight="1">
      <c r="B54" s="174"/>
      <c r="C54" s="289" t="s">
        <v>333</v>
      </c>
      <c r="D54" s="289"/>
      <c r="E54" s="289"/>
      <c r="F54" s="289"/>
      <c r="G54" s="289"/>
      <c r="H54" s="289"/>
      <c r="I54" s="289"/>
      <c r="J54" s="289"/>
      <c r="K54" s="175"/>
    </row>
    <row r="55" spans="2:11" customFormat="1" ht="15" customHeight="1">
      <c r="B55" s="174"/>
      <c r="C55" s="289" t="s">
        <v>334</v>
      </c>
      <c r="D55" s="289"/>
      <c r="E55" s="289"/>
      <c r="F55" s="289"/>
      <c r="G55" s="289"/>
      <c r="H55" s="289"/>
      <c r="I55" s="289"/>
      <c r="J55" s="289"/>
      <c r="K55" s="175"/>
    </row>
    <row r="56" spans="2:11" customFormat="1" ht="12.75" customHeight="1">
      <c r="B56" s="174"/>
      <c r="C56" s="177"/>
      <c r="D56" s="177"/>
      <c r="E56" s="177"/>
      <c r="F56" s="177"/>
      <c r="G56" s="177"/>
      <c r="H56" s="177"/>
      <c r="I56" s="177"/>
      <c r="J56" s="177"/>
      <c r="K56" s="175"/>
    </row>
    <row r="57" spans="2:11" customFormat="1" ht="15" customHeight="1">
      <c r="B57" s="174"/>
      <c r="C57" s="289" t="s">
        <v>335</v>
      </c>
      <c r="D57" s="289"/>
      <c r="E57" s="289"/>
      <c r="F57" s="289"/>
      <c r="G57" s="289"/>
      <c r="H57" s="289"/>
      <c r="I57" s="289"/>
      <c r="J57" s="289"/>
      <c r="K57" s="175"/>
    </row>
    <row r="58" spans="2:11" customFormat="1" ht="15" customHeight="1">
      <c r="B58" s="174"/>
      <c r="C58" s="179"/>
      <c r="D58" s="289" t="s">
        <v>336</v>
      </c>
      <c r="E58" s="289"/>
      <c r="F58" s="289"/>
      <c r="G58" s="289"/>
      <c r="H58" s="289"/>
      <c r="I58" s="289"/>
      <c r="J58" s="289"/>
      <c r="K58" s="175"/>
    </row>
    <row r="59" spans="2:11" customFormat="1" ht="15" customHeight="1">
      <c r="B59" s="174"/>
      <c r="C59" s="179"/>
      <c r="D59" s="289" t="s">
        <v>337</v>
      </c>
      <c r="E59" s="289"/>
      <c r="F59" s="289"/>
      <c r="G59" s="289"/>
      <c r="H59" s="289"/>
      <c r="I59" s="289"/>
      <c r="J59" s="289"/>
      <c r="K59" s="175"/>
    </row>
    <row r="60" spans="2:11" customFormat="1" ht="15" customHeight="1">
      <c r="B60" s="174"/>
      <c r="C60" s="179"/>
      <c r="D60" s="289" t="s">
        <v>338</v>
      </c>
      <c r="E60" s="289"/>
      <c r="F60" s="289"/>
      <c r="G60" s="289"/>
      <c r="H60" s="289"/>
      <c r="I60" s="289"/>
      <c r="J60" s="289"/>
      <c r="K60" s="175"/>
    </row>
    <row r="61" spans="2:11" customFormat="1" ht="15" customHeight="1">
      <c r="B61" s="174"/>
      <c r="C61" s="179"/>
      <c r="D61" s="289" t="s">
        <v>339</v>
      </c>
      <c r="E61" s="289"/>
      <c r="F61" s="289"/>
      <c r="G61" s="289"/>
      <c r="H61" s="289"/>
      <c r="I61" s="289"/>
      <c r="J61" s="289"/>
      <c r="K61" s="175"/>
    </row>
    <row r="62" spans="2:11" customFormat="1" ht="15" customHeight="1">
      <c r="B62" s="174"/>
      <c r="C62" s="179"/>
      <c r="D62" s="292" t="s">
        <v>340</v>
      </c>
      <c r="E62" s="292"/>
      <c r="F62" s="292"/>
      <c r="G62" s="292"/>
      <c r="H62" s="292"/>
      <c r="I62" s="292"/>
      <c r="J62" s="292"/>
      <c r="K62" s="175"/>
    </row>
    <row r="63" spans="2:11" customFormat="1" ht="15" customHeight="1">
      <c r="B63" s="174"/>
      <c r="C63" s="179"/>
      <c r="D63" s="289" t="s">
        <v>341</v>
      </c>
      <c r="E63" s="289"/>
      <c r="F63" s="289"/>
      <c r="G63" s="289"/>
      <c r="H63" s="289"/>
      <c r="I63" s="289"/>
      <c r="J63" s="289"/>
      <c r="K63" s="175"/>
    </row>
    <row r="64" spans="2:11" customFormat="1" ht="12.75" customHeight="1">
      <c r="B64" s="174"/>
      <c r="C64" s="179"/>
      <c r="D64" s="179"/>
      <c r="E64" s="182"/>
      <c r="F64" s="179"/>
      <c r="G64" s="179"/>
      <c r="H64" s="179"/>
      <c r="I64" s="179"/>
      <c r="J64" s="179"/>
      <c r="K64" s="175"/>
    </row>
    <row r="65" spans="2:11" customFormat="1" ht="15" customHeight="1">
      <c r="B65" s="174"/>
      <c r="C65" s="179"/>
      <c r="D65" s="289" t="s">
        <v>342</v>
      </c>
      <c r="E65" s="289"/>
      <c r="F65" s="289"/>
      <c r="G65" s="289"/>
      <c r="H65" s="289"/>
      <c r="I65" s="289"/>
      <c r="J65" s="289"/>
      <c r="K65" s="175"/>
    </row>
    <row r="66" spans="2:11" customFormat="1" ht="15" customHeight="1">
      <c r="B66" s="174"/>
      <c r="C66" s="179"/>
      <c r="D66" s="292" t="s">
        <v>343</v>
      </c>
      <c r="E66" s="292"/>
      <c r="F66" s="292"/>
      <c r="G66" s="292"/>
      <c r="H66" s="292"/>
      <c r="I66" s="292"/>
      <c r="J66" s="292"/>
      <c r="K66" s="175"/>
    </row>
    <row r="67" spans="2:11" customFormat="1" ht="15" customHeight="1">
      <c r="B67" s="174"/>
      <c r="C67" s="179"/>
      <c r="D67" s="289" t="s">
        <v>344</v>
      </c>
      <c r="E67" s="289"/>
      <c r="F67" s="289"/>
      <c r="G67" s="289"/>
      <c r="H67" s="289"/>
      <c r="I67" s="289"/>
      <c r="J67" s="289"/>
      <c r="K67" s="175"/>
    </row>
    <row r="68" spans="2:11" customFormat="1" ht="15" customHeight="1">
      <c r="B68" s="174"/>
      <c r="C68" s="179"/>
      <c r="D68" s="289" t="s">
        <v>345</v>
      </c>
      <c r="E68" s="289"/>
      <c r="F68" s="289"/>
      <c r="G68" s="289"/>
      <c r="H68" s="289"/>
      <c r="I68" s="289"/>
      <c r="J68" s="289"/>
      <c r="K68" s="175"/>
    </row>
    <row r="69" spans="2:11" customFormat="1" ht="15" customHeight="1">
      <c r="B69" s="174"/>
      <c r="C69" s="179"/>
      <c r="D69" s="289" t="s">
        <v>346</v>
      </c>
      <c r="E69" s="289"/>
      <c r="F69" s="289"/>
      <c r="G69" s="289"/>
      <c r="H69" s="289"/>
      <c r="I69" s="289"/>
      <c r="J69" s="289"/>
      <c r="K69" s="175"/>
    </row>
    <row r="70" spans="2:11" customFormat="1" ht="15" customHeight="1">
      <c r="B70" s="174"/>
      <c r="C70" s="179"/>
      <c r="D70" s="289" t="s">
        <v>347</v>
      </c>
      <c r="E70" s="289"/>
      <c r="F70" s="289"/>
      <c r="G70" s="289"/>
      <c r="H70" s="289"/>
      <c r="I70" s="289"/>
      <c r="J70" s="289"/>
      <c r="K70" s="175"/>
    </row>
    <row r="71" spans="2:11" customFormat="1" ht="12.75" customHeight="1">
      <c r="B71" s="183"/>
      <c r="C71" s="184"/>
      <c r="D71" s="184"/>
      <c r="E71" s="184"/>
      <c r="F71" s="184"/>
      <c r="G71" s="184"/>
      <c r="H71" s="184"/>
      <c r="I71" s="184"/>
      <c r="J71" s="184"/>
      <c r="K71" s="185"/>
    </row>
    <row r="72" spans="2:11" customFormat="1" ht="18.75" customHeight="1">
      <c r="B72" s="186"/>
      <c r="C72" s="186"/>
      <c r="D72" s="186"/>
      <c r="E72" s="186"/>
      <c r="F72" s="186"/>
      <c r="G72" s="186"/>
      <c r="H72" s="186"/>
      <c r="I72" s="186"/>
      <c r="J72" s="186"/>
      <c r="K72" s="187"/>
    </row>
    <row r="73" spans="2:11" customFormat="1" ht="18.75" customHeight="1">
      <c r="B73" s="187"/>
      <c r="C73" s="187"/>
      <c r="D73" s="187"/>
      <c r="E73" s="187"/>
      <c r="F73" s="187"/>
      <c r="G73" s="187"/>
      <c r="H73" s="187"/>
      <c r="I73" s="187"/>
      <c r="J73" s="187"/>
      <c r="K73" s="187"/>
    </row>
    <row r="74" spans="2:11" customFormat="1" ht="7.5" customHeight="1">
      <c r="B74" s="188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2:11" customFormat="1" ht="45" customHeight="1">
      <c r="B75" s="191"/>
      <c r="C75" s="293" t="s">
        <v>348</v>
      </c>
      <c r="D75" s="293"/>
      <c r="E75" s="293"/>
      <c r="F75" s="293"/>
      <c r="G75" s="293"/>
      <c r="H75" s="293"/>
      <c r="I75" s="293"/>
      <c r="J75" s="293"/>
      <c r="K75" s="192"/>
    </row>
    <row r="76" spans="2:11" customFormat="1" ht="17.25" customHeight="1">
      <c r="B76" s="191"/>
      <c r="C76" s="193" t="s">
        <v>349</v>
      </c>
      <c r="D76" s="193"/>
      <c r="E76" s="193"/>
      <c r="F76" s="193" t="s">
        <v>350</v>
      </c>
      <c r="G76" s="194"/>
      <c r="H76" s="193" t="s">
        <v>56</v>
      </c>
      <c r="I76" s="193" t="s">
        <v>59</v>
      </c>
      <c r="J76" s="193" t="s">
        <v>351</v>
      </c>
      <c r="K76" s="192"/>
    </row>
    <row r="77" spans="2:11" customFormat="1" ht="17.25" customHeight="1">
      <c r="B77" s="191"/>
      <c r="C77" s="195" t="s">
        <v>352</v>
      </c>
      <c r="D77" s="195"/>
      <c r="E77" s="195"/>
      <c r="F77" s="196" t="s">
        <v>353</v>
      </c>
      <c r="G77" s="197"/>
      <c r="H77" s="195"/>
      <c r="I77" s="195"/>
      <c r="J77" s="195" t="s">
        <v>354</v>
      </c>
      <c r="K77" s="192"/>
    </row>
    <row r="78" spans="2:11" customFormat="1" ht="5.25" customHeight="1">
      <c r="B78" s="191"/>
      <c r="C78" s="198"/>
      <c r="D78" s="198"/>
      <c r="E78" s="198"/>
      <c r="F78" s="198"/>
      <c r="G78" s="199"/>
      <c r="H78" s="198"/>
      <c r="I78" s="198"/>
      <c r="J78" s="198"/>
      <c r="K78" s="192"/>
    </row>
    <row r="79" spans="2:11" customFormat="1" ht="15" customHeight="1">
      <c r="B79" s="191"/>
      <c r="C79" s="180" t="s">
        <v>55</v>
      </c>
      <c r="D79" s="200"/>
      <c r="E79" s="200"/>
      <c r="F79" s="201" t="s">
        <v>355</v>
      </c>
      <c r="G79" s="202"/>
      <c r="H79" s="180" t="s">
        <v>356</v>
      </c>
      <c r="I79" s="180" t="s">
        <v>357</v>
      </c>
      <c r="J79" s="180">
        <v>20</v>
      </c>
      <c r="K79" s="192"/>
    </row>
    <row r="80" spans="2:11" customFormat="1" ht="15" customHeight="1">
      <c r="B80" s="191"/>
      <c r="C80" s="180" t="s">
        <v>358</v>
      </c>
      <c r="D80" s="180"/>
      <c r="E80" s="180"/>
      <c r="F80" s="201" t="s">
        <v>355</v>
      </c>
      <c r="G80" s="202"/>
      <c r="H80" s="180" t="s">
        <v>359</v>
      </c>
      <c r="I80" s="180" t="s">
        <v>357</v>
      </c>
      <c r="J80" s="180">
        <v>120</v>
      </c>
      <c r="K80" s="192"/>
    </row>
    <row r="81" spans="2:11" customFormat="1" ht="15" customHeight="1">
      <c r="B81" s="203"/>
      <c r="C81" s="180" t="s">
        <v>360</v>
      </c>
      <c r="D81" s="180"/>
      <c r="E81" s="180"/>
      <c r="F81" s="201" t="s">
        <v>361</v>
      </c>
      <c r="G81" s="202"/>
      <c r="H81" s="180" t="s">
        <v>362</v>
      </c>
      <c r="I81" s="180" t="s">
        <v>357</v>
      </c>
      <c r="J81" s="180">
        <v>50</v>
      </c>
      <c r="K81" s="192"/>
    </row>
    <row r="82" spans="2:11" customFormat="1" ht="15" customHeight="1">
      <c r="B82" s="203"/>
      <c r="C82" s="180" t="s">
        <v>363</v>
      </c>
      <c r="D82" s="180"/>
      <c r="E82" s="180"/>
      <c r="F82" s="201" t="s">
        <v>355</v>
      </c>
      <c r="G82" s="202"/>
      <c r="H82" s="180" t="s">
        <v>364</v>
      </c>
      <c r="I82" s="180" t="s">
        <v>365</v>
      </c>
      <c r="J82" s="180"/>
      <c r="K82" s="192"/>
    </row>
    <row r="83" spans="2:11" customFormat="1" ht="15" customHeight="1">
      <c r="B83" s="203"/>
      <c r="C83" s="180" t="s">
        <v>366</v>
      </c>
      <c r="D83" s="180"/>
      <c r="E83" s="180"/>
      <c r="F83" s="201" t="s">
        <v>361</v>
      </c>
      <c r="G83" s="180"/>
      <c r="H83" s="180" t="s">
        <v>367</v>
      </c>
      <c r="I83" s="180" t="s">
        <v>357</v>
      </c>
      <c r="J83" s="180">
        <v>15</v>
      </c>
      <c r="K83" s="192"/>
    </row>
    <row r="84" spans="2:11" customFormat="1" ht="15" customHeight="1">
      <c r="B84" s="203"/>
      <c r="C84" s="180" t="s">
        <v>368</v>
      </c>
      <c r="D84" s="180"/>
      <c r="E84" s="180"/>
      <c r="F84" s="201" t="s">
        <v>361</v>
      </c>
      <c r="G84" s="180"/>
      <c r="H84" s="180" t="s">
        <v>369</v>
      </c>
      <c r="I84" s="180" t="s">
        <v>357</v>
      </c>
      <c r="J84" s="180">
        <v>15</v>
      </c>
      <c r="K84" s="192"/>
    </row>
    <row r="85" spans="2:11" customFormat="1" ht="15" customHeight="1">
      <c r="B85" s="203"/>
      <c r="C85" s="180" t="s">
        <v>370</v>
      </c>
      <c r="D85" s="180"/>
      <c r="E85" s="180"/>
      <c r="F85" s="201" t="s">
        <v>361</v>
      </c>
      <c r="G85" s="180"/>
      <c r="H85" s="180" t="s">
        <v>371</v>
      </c>
      <c r="I85" s="180" t="s">
        <v>357</v>
      </c>
      <c r="J85" s="180">
        <v>20</v>
      </c>
      <c r="K85" s="192"/>
    </row>
    <row r="86" spans="2:11" customFormat="1" ht="15" customHeight="1">
      <c r="B86" s="203"/>
      <c r="C86" s="180" t="s">
        <v>372</v>
      </c>
      <c r="D86" s="180"/>
      <c r="E86" s="180"/>
      <c r="F86" s="201" t="s">
        <v>361</v>
      </c>
      <c r="G86" s="180"/>
      <c r="H86" s="180" t="s">
        <v>373</v>
      </c>
      <c r="I86" s="180" t="s">
        <v>357</v>
      </c>
      <c r="J86" s="180">
        <v>20</v>
      </c>
      <c r="K86" s="192"/>
    </row>
    <row r="87" spans="2:11" customFormat="1" ht="15" customHeight="1">
      <c r="B87" s="203"/>
      <c r="C87" s="180" t="s">
        <v>374</v>
      </c>
      <c r="D87" s="180"/>
      <c r="E87" s="180"/>
      <c r="F87" s="201" t="s">
        <v>361</v>
      </c>
      <c r="G87" s="202"/>
      <c r="H87" s="180" t="s">
        <v>375</v>
      </c>
      <c r="I87" s="180" t="s">
        <v>357</v>
      </c>
      <c r="J87" s="180">
        <v>50</v>
      </c>
      <c r="K87" s="192"/>
    </row>
    <row r="88" spans="2:11" customFormat="1" ht="15" customHeight="1">
      <c r="B88" s="203"/>
      <c r="C88" s="180" t="s">
        <v>376</v>
      </c>
      <c r="D88" s="180"/>
      <c r="E88" s="180"/>
      <c r="F88" s="201" t="s">
        <v>361</v>
      </c>
      <c r="G88" s="202"/>
      <c r="H88" s="180" t="s">
        <v>377</v>
      </c>
      <c r="I88" s="180" t="s">
        <v>357</v>
      </c>
      <c r="J88" s="180">
        <v>20</v>
      </c>
      <c r="K88" s="192"/>
    </row>
    <row r="89" spans="2:11" customFormat="1" ht="15" customHeight="1">
      <c r="B89" s="203"/>
      <c r="C89" s="180" t="s">
        <v>378</v>
      </c>
      <c r="D89" s="180"/>
      <c r="E89" s="180"/>
      <c r="F89" s="201" t="s">
        <v>361</v>
      </c>
      <c r="G89" s="202"/>
      <c r="H89" s="180" t="s">
        <v>379</v>
      </c>
      <c r="I89" s="180" t="s">
        <v>357</v>
      </c>
      <c r="J89" s="180">
        <v>20</v>
      </c>
      <c r="K89" s="192"/>
    </row>
    <row r="90" spans="2:11" customFormat="1" ht="15" customHeight="1">
      <c r="B90" s="203"/>
      <c r="C90" s="180" t="s">
        <v>380</v>
      </c>
      <c r="D90" s="180"/>
      <c r="E90" s="180"/>
      <c r="F90" s="201" t="s">
        <v>361</v>
      </c>
      <c r="G90" s="202"/>
      <c r="H90" s="180" t="s">
        <v>381</v>
      </c>
      <c r="I90" s="180" t="s">
        <v>357</v>
      </c>
      <c r="J90" s="180">
        <v>50</v>
      </c>
      <c r="K90" s="192"/>
    </row>
    <row r="91" spans="2:11" customFormat="1" ht="15" customHeight="1">
      <c r="B91" s="203"/>
      <c r="C91" s="180" t="s">
        <v>382</v>
      </c>
      <c r="D91" s="180"/>
      <c r="E91" s="180"/>
      <c r="F91" s="201" t="s">
        <v>361</v>
      </c>
      <c r="G91" s="202"/>
      <c r="H91" s="180" t="s">
        <v>382</v>
      </c>
      <c r="I91" s="180" t="s">
        <v>357</v>
      </c>
      <c r="J91" s="180">
        <v>50</v>
      </c>
      <c r="K91" s="192"/>
    </row>
    <row r="92" spans="2:11" customFormat="1" ht="15" customHeight="1">
      <c r="B92" s="203"/>
      <c r="C92" s="180" t="s">
        <v>383</v>
      </c>
      <c r="D92" s="180"/>
      <c r="E92" s="180"/>
      <c r="F92" s="201" t="s">
        <v>361</v>
      </c>
      <c r="G92" s="202"/>
      <c r="H92" s="180" t="s">
        <v>384</v>
      </c>
      <c r="I92" s="180" t="s">
        <v>357</v>
      </c>
      <c r="J92" s="180">
        <v>255</v>
      </c>
      <c r="K92" s="192"/>
    </row>
    <row r="93" spans="2:11" customFormat="1" ht="15" customHeight="1">
      <c r="B93" s="203"/>
      <c r="C93" s="180" t="s">
        <v>385</v>
      </c>
      <c r="D93" s="180"/>
      <c r="E93" s="180"/>
      <c r="F93" s="201" t="s">
        <v>355</v>
      </c>
      <c r="G93" s="202"/>
      <c r="H93" s="180" t="s">
        <v>386</v>
      </c>
      <c r="I93" s="180" t="s">
        <v>387</v>
      </c>
      <c r="J93" s="180"/>
      <c r="K93" s="192"/>
    </row>
    <row r="94" spans="2:11" customFormat="1" ht="15" customHeight="1">
      <c r="B94" s="203"/>
      <c r="C94" s="180" t="s">
        <v>388</v>
      </c>
      <c r="D94" s="180"/>
      <c r="E94" s="180"/>
      <c r="F94" s="201" t="s">
        <v>355</v>
      </c>
      <c r="G94" s="202"/>
      <c r="H94" s="180" t="s">
        <v>389</v>
      </c>
      <c r="I94" s="180" t="s">
        <v>390</v>
      </c>
      <c r="J94" s="180"/>
      <c r="K94" s="192"/>
    </row>
    <row r="95" spans="2:11" customFormat="1" ht="15" customHeight="1">
      <c r="B95" s="203"/>
      <c r="C95" s="180" t="s">
        <v>391</v>
      </c>
      <c r="D95" s="180"/>
      <c r="E95" s="180"/>
      <c r="F95" s="201" t="s">
        <v>355</v>
      </c>
      <c r="G95" s="202"/>
      <c r="H95" s="180" t="s">
        <v>391</v>
      </c>
      <c r="I95" s="180" t="s">
        <v>390</v>
      </c>
      <c r="J95" s="180"/>
      <c r="K95" s="192"/>
    </row>
    <row r="96" spans="2:11" customFormat="1" ht="15" customHeight="1">
      <c r="B96" s="203"/>
      <c r="C96" s="180" t="s">
        <v>40</v>
      </c>
      <c r="D96" s="180"/>
      <c r="E96" s="180"/>
      <c r="F96" s="201" t="s">
        <v>355</v>
      </c>
      <c r="G96" s="202"/>
      <c r="H96" s="180" t="s">
        <v>392</v>
      </c>
      <c r="I96" s="180" t="s">
        <v>390</v>
      </c>
      <c r="J96" s="180"/>
      <c r="K96" s="192"/>
    </row>
    <row r="97" spans="2:11" customFormat="1" ht="15" customHeight="1">
      <c r="B97" s="203"/>
      <c r="C97" s="180" t="s">
        <v>50</v>
      </c>
      <c r="D97" s="180"/>
      <c r="E97" s="180"/>
      <c r="F97" s="201" t="s">
        <v>355</v>
      </c>
      <c r="G97" s="202"/>
      <c r="H97" s="180" t="s">
        <v>393</v>
      </c>
      <c r="I97" s="180" t="s">
        <v>390</v>
      </c>
      <c r="J97" s="180"/>
      <c r="K97" s="192"/>
    </row>
    <row r="98" spans="2:11" customFormat="1" ht="15" customHeight="1">
      <c r="B98" s="204"/>
      <c r="C98" s="205"/>
      <c r="D98" s="205"/>
      <c r="E98" s="205"/>
      <c r="F98" s="205"/>
      <c r="G98" s="205"/>
      <c r="H98" s="205"/>
      <c r="I98" s="205"/>
      <c r="J98" s="205"/>
      <c r="K98" s="206"/>
    </row>
    <row r="99" spans="2:11" customFormat="1" ht="18.75" customHeight="1">
      <c r="B99" s="207"/>
      <c r="C99" s="208"/>
      <c r="D99" s="208"/>
      <c r="E99" s="208"/>
      <c r="F99" s="208"/>
      <c r="G99" s="208"/>
      <c r="H99" s="208"/>
      <c r="I99" s="208"/>
      <c r="J99" s="208"/>
      <c r="K99" s="207"/>
    </row>
    <row r="100" spans="2:11" customFormat="1" ht="18.75" customHeight="1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</row>
    <row r="101" spans="2:11" customFormat="1" ht="7.5" customHeight="1">
      <c r="B101" s="188"/>
      <c r="C101" s="189"/>
      <c r="D101" s="189"/>
      <c r="E101" s="189"/>
      <c r="F101" s="189"/>
      <c r="G101" s="189"/>
      <c r="H101" s="189"/>
      <c r="I101" s="189"/>
      <c r="J101" s="189"/>
      <c r="K101" s="190"/>
    </row>
    <row r="102" spans="2:11" customFormat="1" ht="45" customHeight="1">
      <c r="B102" s="191"/>
      <c r="C102" s="293" t="s">
        <v>394</v>
      </c>
      <c r="D102" s="293"/>
      <c r="E102" s="293"/>
      <c r="F102" s="293"/>
      <c r="G102" s="293"/>
      <c r="H102" s="293"/>
      <c r="I102" s="293"/>
      <c r="J102" s="293"/>
      <c r="K102" s="192"/>
    </row>
    <row r="103" spans="2:11" customFormat="1" ht="17.25" customHeight="1">
      <c r="B103" s="191"/>
      <c r="C103" s="193" t="s">
        <v>349</v>
      </c>
      <c r="D103" s="193"/>
      <c r="E103" s="193"/>
      <c r="F103" s="193" t="s">
        <v>350</v>
      </c>
      <c r="G103" s="194"/>
      <c r="H103" s="193" t="s">
        <v>56</v>
      </c>
      <c r="I103" s="193" t="s">
        <v>59</v>
      </c>
      <c r="J103" s="193" t="s">
        <v>351</v>
      </c>
      <c r="K103" s="192"/>
    </row>
    <row r="104" spans="2:11" customFormat="1" ht="17.25" customHeight="1">
      <c r="B104" s="191"/>
      <c r="C104" s="195" t="s">
        <v>352</v>
      </c>
      <c r="D104" s="195"/>
      <c r="E104" s="195"/>
      <c r="F104" s="196" t="s">
        <v>353</v>
      </c>
      <c r="G104" s="197"/>
      <c r="H104" s="195"/>
      <c r="I104" s="195"/>
      <c r="J104" s="195" t="s">
        <v>354</v>
      </c>
      <c r="K104" s="192"/>
    </row>
    <row r="105" spans="2:11" customFormat="1" ht="5.25" customHeight="1">
      <c r="B105" s="191"/>
      <c r="C105" s="193"/>
      <c r="D105" s="193"/>
      <c r="E105" s="193"/>
      <c r="F105" s="193"/>
      <c r="G105" s="209"/>
      <c r="H105" s="193"/>
      <c r="I105" s="193"/>
      <c r="J105" s="193"/>
      <c r="K105" s="192"/>
    </row>
    <row r="106" spans="2:11" customFormat="1" ht="15" customHeight="1">
      <c r="B106" s="191"/>
      <c r="C106" s="180" t="s">
        <v>55</v>
      </c>
      <c r="D106" s="200"/>
      <c r="E106" s="200"/>
      <c r="F106" s="201" t="s">
        <v>355</v>
      </c>
      <c r="G106" s="180"/>
      <c r="H106" s="180" t="s">
        <v>395</v>
      </c>
      <c r="I106" s="180" t="s">
        <v>357</v>
      </c>
      <c r="J106" s="180">
        <v>20</v>
      </c>
      <c r="K106" s="192"/>
    </row>
    <row r="107" spans="2:11" customFormat="1" ht="15" customHeight="1">
      <c r="B107" s="191"/>
      <c r="C107" s="180" t="s">
        <v>358</v>
      </c>
      <c r="D107" s="180"/>
      <c r="E107" s="180"/>
      <c r="F107" s="201" t="s">
        <v>355</v>
      </c>
      <c r="G107" s="180"/>
      <c r="H107" s="180" t="s">
        <v>395</v>
      </c>
      <c r="I107" s="180" t="s">
        <v>357</v>
      </c>
      <c r="J107" s="180">
        <v>120</v>
      </c>
      <c r="K107" s="192"/>
    </row>
    <row r="108" spans="2:11" customFormat="1" ht="15" customHeight="1">
      <c r="B108" s="203"/>
      <c r="C108" s="180" t="s">
        <v>360</v>
      </c>
      <c r="D108" s="180"/>
      <c r="E108" s="180"/>
      <c r="F108" s="201" t="s">
        <v>361</v>
      </c>
      <c r="G108" s="180"/>
      <c r="H108" s="180" t="s">
        <v>395</v>
      </c>
      <c r="I108" s="180" t="s">
        <v>357</v>
      </c>
      <c r="J108" s="180">
        <v>50</v>
      </c>
      <c r="K108" s="192"/>
    </row>
    <row r="109" spans="2:11" customFormat="1" ht="15" customHeight="1">
      <c r="B109" s="203"/>
      <c r="C109" s="180" t="s">
        <v>363</v>
      </c>
      <c r="D109" s="180"/>
      <c r="E109" s="180"/>
      <c r="F109" s="201" t="s">
        <v>355</v>
      </c>
      <c r="G109" s="180"/>
      <c r="H109" s="180" t="s">
        <v>395</v>
      </c>
      <c r="I109" s="180" t="s">
        <v>365</v>
      </c>
      <c r="J109" s="180"/>
      <c r="K109" s="192"/>
    </row>
    <row r="110" spans="2:11" customFormat="1" ht="15" customHeight="1">
      <c r="B110" s="203"/>
      <c r="C110" s="180" t="s">
        <v>374</v>
      </c>
      <c r="D110" s="180"/>
      <c r="E110" s="180"/>
      <c r="F110" s="201" t="s">
        <v>361</v>
      </c>
      <c r="G110" s="180"/>
      <c r="H110" s="180" t="s">
        <v>395</v>
      </c>
      <c r="I110" s="180" t="s">
        <v>357</v>
      </c>
      <c r="J110" s="180">
        <v>50</v>
      </c>
      <c r="K110" s="192"/>
    </row>
    <row r="111" spans="2:11" customFormat="1" ht="15" customHeight="1">
      <c r="B111" s="203"/>
      <c r="C111" s="180" t="s">
        <v>382</v>
      </c>
      <c r="D111" s="180"/>
      <c r="E111" s="180"/>
      <c r="F111" s="201" t="s">
        <v>361</v>
      </c>
      <c r="G111" s="180"/>
      <c r="H111" s="180" t="s">
        <v>395</v>
      </c>
      <c r="I111" s="180" t="s">
        <v>357</v>
      </c>
      <c r="J111" s="180">
        <v>50</v>
      </c>
      <c r="K111" s="192"/>
    </row>
    <row r="112" spans="2:11" customFormat="1" ht="15" customHeight="1">
      <c r="B112" s="203"/>
      <c r="C112" s="180" t="s">
        <v>380</v>
      </c>
      <c r="D112" s="180"/>
      <c r="E112" s="180"/>
      <c r="F112" s="201" t="s">
        <v>361</v>
      </c>
      <c r="G112" s="180"/>
      <c r="H112" s="180" t="s">
        <v>395</v>
      </c>
      <c r="I112" s="180" t="s">
        <v>357</v>
      </c>
      <c r="J112" s="180">
        <v>50</v>
      </c>
      <c r="K112" s="192"/>
    </row>
    <row r="113" spans="2:11" customFormat="1" ht="15" customHeight="1">
      <c r="B113" s="203"/>
      <c r="C113" s="180" t="s">
        <v>55</v>
      </c>
      <c r="D113" s="180"/>
      <c r="E113" s="180"/>
      <c r="F113" s="201" t="s">
        <v>355</v>
      </c>
      <c r="G113" s="180"/>
      <c r="H113" s="180" t="s">
        <v>396</v>
      </c>
      <c r="I113" s="180" t="s">
        <v>357</v>
      </c>
      <c r="J113" s="180">
        <v>20</v>
      </c>
      <c r="K113" s="192"/>
    </row>
    <row r="114" spans="2:11" customFormat="1" ht="15" customHeight="1">
      <c r="B114" s="203"/>
      <c r="C114" s="180" t="s">
        <v>397</v>
      </c>
      <c r="D114" s="180"/>
      <c r="E114" s="180"/>
      <c r="F114" s="201" t="s">
        <v>355</v>
      </c>
      <c r="G114" s="180"/>
      <c r="H114" s="180" t="s">
        <v>398</v>
      </c>
      <c r="I114" s="180" t="s">
        <v>357</v>
      </c>
      <c r="J114" s="180">
        <v>120</v>
      </c>
      <c r="K114" s="192"/>
    </row>
    <row r="115" spans="2:11" customFormat="1" ht="15" customHeight="1">
      <c r="B115" s="203"/>
      <c r="C115" s="180" t="s">
        <v>40</v>
      </c>
      <c r="D115" s="180"/>
      <c r="E115" s="180"/>
      <c r="F115" s="201" t="s">
        <v>355</v>
      </c>
      <c r="G115" s="180"/>
      <c r="H115" s="180" t="s">
        <v>399</v>
      </c>
      <c r="I115" s="180" t="s">
        <v>390</v>
      </c>
      <c r="J115" s="180"/>
      <c r="K115" s="192"/>
    </row>
    <row r="116" spans="2:11" customFormat="1" ht="15" customHeight="1">
      <c r="B116" s="203"/>
      <c r="C116" s="180" t="s">
        <v>50</v>
      </c>
      <c r="D116" s="180"/>
      <c r="E116" s="180"/>
      <c r="F116" s="201" t="s">
        <v>355</v>
      </c>
      <c r="G116" s="180"/>
      <c r="H116" s="180" t="s">
        <v>400</v>
      </c>
      <c r="I116" s="180" t="s">
        <v>390</v>
      </c>
      <c r="J116" s="180"/>
      <c r="K116" s="192"/>
    </row>
    <row r="117" spans="2:11" customFormat="1" ht="15" customHeight="1">
      <c r="B117" s="203"/>
      <c r="C117" s="180" t="s">
        <v>59</v>
      </c>
      <c r="D117" s="180"/>
      <c r="E117" s="180"/>
      <c r="F117" s="201" t="s">
        <v>355</v>
      </c>
      <c r="G117" s="180"/>
      <c r="H117" s="180" t="s">
        <v>401</v>
      </c>
      <c r="I117" s="180" t="s">
        <v>402</v>
      </c>
      <c r="J117" s="180"/>
      <c r="K117" s="192"/>
    </row>
    <row r="118" spans="2:11" customFormat="1" ht="15" customHeight="1">
      <c r="B118" s="204"/>
      <c r="C118" s="210"/>
      <c r="D118" s="210"/>
      <c r="E118" s="210"/>
      <c r="F118" s="210"/>
      <c r="G118" s="210"/>
      <c r="H118" s="210"/>
      <c r="I118" s="210"/>
      <c r="J118" s="210"/>
      <c r="K118" s="206"/>
    </row>
    <row r="119" spans="2:11" customFormat="1" ht="18.75" customHeight="1">
      <c r="B119" s="211"/>
      <c r="C119" s="212"/>
      <c r="D119" s="212"/>
      <c r="E119" s="212"/>
      <c r="F119" s="213"/>
      <c r="G119" s="212"/>
      <c r="H119" s="212"/>
      <c r="I119" s="212"/>
      <c r="J119" s="212"/>
      <c r="K119" s="211"/>
    </row>
    <row r="120" spans="2:11" customFormat="1" ht="18.75" customHeight="1"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</row>
    <row r="121" spans="2:11" customFormat="1" ht="7.5" customHeight="1">
      <c r="B121" s="214"/>
      <c r="C121" s="215"/>
      <c r="D121" s="215"/>
      <c r="E121" s="215"/>
      <c r="F121" s="215"/>
      <c r="G121" s="215"/>
      <c r="H121" s="215"/>
      <c r="I121" s="215"/>
      <c r="J121" s="215"/>
      <c r="K121" s="216"/>
    </row>
    <row r="122" spans="2:11" customFormat="1" ht="45" customHeight="1">
      <c r="B122" s="217"/>
      <c r="C122" s="291" t="s">
        <v>403</v>
      </c>
      <c r="D122" s="291"/>
      <c r="E122" s="291"/>
      <c r="F122" s="291"/>
      <c r="G122" s="291"/>
      <c r="H122" s="291"/>
      <c r="I122" s="291"/>
      <c r="J122" s="291"/>
      <c r="K122" s="218"/>
    </row>
    <row r="123" spans="2:11" customFormat="1" ht="17.25" customHeight="1">
      <c r="B123" s="219"/>
      <c r="C123" s="193" t="s">
        <v>349</v>
      </c>
      <c r="D123" s="193"/>
      <c r="E123" s="193"/>
      <c r="F123" s="193" t="s">
        <v>350</v>
      </c>
      <c r="G123" s="194"/>
      <c r="H123" s="193" t="s">
        <v>56</v>
      </c>
      <c r="I123" s="193" t="s">
        <v>59</v>
      </c>
      <c r="J123" s="193" t="s">
        <v>351</v>
      </c>
      <c r="K123" s="220"/>
    </row>
    <row r="124" spans="2:11" customFormat="1" ht="17.25" customHeight="1">
      <c r="B124" s="219"/>
      <c r="C124" s="195" t="s">
        <v>352</v>
      </c>
      <c r="D124" s="195"/>
      <c r="E124" s="195"/>
      <c r="F124" s="196" t="s">
        <v>353</v>
      </c>
      <c r="G124" s="197"/>
      <c r="H124" s="195"/>
      <c r="I124" s="195"/>
      <c r="J124" s="195" t="s">
        <v>354</v>
      </c>
      <c r="K124" s="220"/>
    </row>
    <row r="125" spans="2:11" customFormat="1" ht="5.25" customHeight="1">
      <c r="B125" s="221"/>
      <c r="C125" s="198"/>
      <c r="D125" s="198"/>
      <c r="E125" s="198"/>
      <c r="F125" s="198"/>
      <c r="G125" s="222"/>
      <c r="H125" s="198"/>
      <c r="I125" s="198"/>
      <c r="J125" s="198"/>
      <c r="K125" s="223"/>
    </row>
    <row r="126" spans="2:11" customFormat="1" ht="15" customHeight="1">
      <c r="B126" s="221"/>
      <c r="C126" s="180" t="s">
        <v>358</v>
      </c>
      <c r="D126" s="200"/>
      <c r="E126" s="200"/>
      <c r="F126" s="201" t="s">
        <v>355</v>
      </c>
      <c r="G126" s="180"/>
      <c r="H126" s="180" t="s">
        <v>395</v>
      </c>
      <c r="I126" s="180" t="s">
        <v>357</v>
      </c>
      <c r="J126" s="180">
        <v>120</v>
      </c>
      <c r="K126" s="224"/>
    </row>
    <row r="127" spans="2:11" customFormat="1" ht="15" customHeight="1">
      <c r="B127" s="221"/>
      <c r="C127" s="180" t="s">
        <v>404</v>
      </c>
      <c r="D127" s="180"/>
      <c r="E127" s="180"/>
      <c r="F127" s="201" t="s">
        <v>355</v>
      </c>
      <c r="G127" s="180"/>
      <c r="H127" s="180" t="s">
        <v>405</v>
      </c>
      <c r="I127" s="180" t="s">
        <v>357</v>
      </c>
      <c r="J127" s="180" t="s">
        <v>406</v>
      </c>
      <c r="K127" s="224"/>
    </row>
    <row r="128" spans="2:11" customFormat="1" ht="15" customHeight="1">
      <c r="B128" s="221"/>
      <c r="C128" s="180" t="s">
        <v>303</v>
      </c>
      <c r="D128" s="180"/>
      <c r="E128" s="180"/>
      <c r="F128" s="201" t="s">
        <v>355</v>
      </c>
      <c r="G128" s="180"/>
      <c r="H128" s="180" t="s">
        <v>407</v>
      </c>
      <c r="I128" s="180" t="s">
        <v>357</v>
      </c>
      <c r="J128" s="180" t="s">
        <v>406</v>
      </c>
      <c r="K128" s="224"/>
    </row>
    <row r="129" spans="2:11" customFormat="1" ht="15" customHeight="1">
      <c r="B129" s="221"/>
      <c r="C129" s="180" t="s">
        <v>366</v>
      </c>
      <c r="D129" s="180"/>
      <c r="E129" s="180"/>
      <c r="F129" s="201" t="s">
        <v>361</v>
      </c>
      <c r="G129" s="180"/>
      <c r="H129" s="180" t="s">
        <v>367</v>
      </c>
      <c r="I129" s="180" t="s">
        <v>357</v>
      </c>
      <c r="J129" s="180">
        <v>15</v>
      </c>
      <c r="K129" s="224"/>
    </row>
    <row r="130" spans="2:11" customFormat="1" ht="15" customHeight="1">
      <c r="B130" s="221"/>
      <c r="C130" s="180" t="s">
        <v>368</v>
      </c>
      <c r="D130" s="180"/>
      <c r="E130" s="180"/>
      <c r="F130" s="201" t="s">
        <v>361</v>
      </c>
      <c r="G130" s="180"/>
      <c r="H130" s="180" t="s">
        <v>369</v>
      </c>
      <c r="I130" s="180" t="s">
        <v>357</v>
      </c>
      <c r="J130" s="180">
        <v>15</v>
      </c>
      <c r="K130" s="224"/>
    </row>
    <row r="131" spans="2:11" customFormat="1" ht="15" customHeight="1">
      <c r="B131" s="221"/>
      <c r="C131" s="180" t="s">
        <v>370</v>
      </c>
      <c r="D131" s="180"/>
      <c r="E131" s="180"/>
      <c r="F131" s="201" t="s">
        <v>361</v>
      </c>
      <c r="G131" s="180"/>
      <c r="H131" s="180" t="s">
        <v>371</v>
      </c>
      <c r="I131" s="180" t="s">
        <v>357</v>
      </c>
      <c r="J131" s="180">
        <v>20</v>
      </c>
      <c r="K131" s="224"/>
    </row>
    <row r="132" spans="2:11" customFormat="1" ht="15" customHeight="1">
      <c r="B132" s="221"/>
      <c r="C132" s="180" t="s">
        <v>372</v>
      </c>
      <c r="D132" s="180"/>
      <c r="E132" s="180"/>
      <c r="F132" s="201" t="s">
        <v>361</v>
      </c>
      <c r="G132" s="180"/>
      <c r="H132" s="180" t="s">
        <v>373</v>
      </c>
      <c r="I132" s="180" t="s">
        <v>357</v>
      </c>
      <c r="J132" s="180">
        <v>20</v>
      </c>
      <c r="K132" s="224"/>
    </row>
    <row r="133" spans="2:11" customFormat="1" ht="15" customHeight="1">
      <c r="B133" s="221"/>
      <c r="C133" s="180" t="s">
        <v>360</v>
      </c>
      <c r="D133" s="180"/>
      <c r="E133" s="180"/>
      <c r="F133" s="201" t="s">
        <v>361</v>
      </c>
      <c r="G133" s="180"/>
      <c r="H133" s="180" t="s">
        <v>395</v>
      </c>
      <c r="I133" s="180" t="s">
        <v>357</v>
      </c>
      <c r="J133" s="180">
        <v>50</v>
      </c>
      <c r="K133" s="224"/>
    </row>
    <row r="134" spans="2:11" customFormat="1" ht="15" customHeight="1">
      <c r="B134" s="221"/>
      <c r="C134" s="180" t="s">
        <v>374</v>
      </c>
      <c r="D134" s="180"/>
      <c r="E134" s="180"/>
      <c r="F134" s="201" t="s">
        <v>361</v>
      </c>
      <c r="G134" s="180"/>
      <c r="H134" s="180" t="s">
        <v>395</v>
      </c>
      <c r="I134" s="180" t="s">
        <v>357</v>
      </c>
      <c r="J134" s="180">
        <v>50</v>
      </c>
      <c r="K134" s="224"/>
    </row>
    <row r="135" spans="2:11" customFormat="1" ht="15" customHeight="1">
      <c r="B135" s="221"/>
      <c r="C135" s="180" t="s">
        <v>380</v>
      </c>
      <c r="D135" s="180"/>
      <c r="E135" s="180"/>
      <c r="F135" s="201" t="s">
        <v>361</v>
      </c>
      <c r="G135" s="180"/>
      <c r="H135" s="180" t="s">
        <v>395</v>
      </c>
      <c r="I135" s="180" t="s">
        <v>357</v>
      </c>
      <c r="J135" s="180">
        <v>50</v>
      </c>
      <c r="K135" s="224"/>
    </row>
    <row r="136" spans="2:11" customFormat="1" ht="15" customHeight="1">
      <c r="B136" s="221"/>
      <c r="C136" s="180" t="s">
        <v>382</v>
      </c>
      <c r="D136" s="180"/>
      <c r="E136" s="180"/>
      <c r="F136" s="201" t="s">
        <v>361</v>
      </c>
      <c r="G136" s="180"/>
      <c r="H136" s="180" t="s">
        <v>395</v>
      </c>
      <c r="I136" s="180" t="s">
        <v>357</v>
      </c>
      <c r="J136" s="180">
        <v>50</v>
      </c>
      <c r="K136" s="224"/>
    </row>
    <row r="137" spans="2:11" customFormat="1" ht="15" customHeight="1">
      <c r="B137" s="221"/>
      <c r="C137" s="180" t="s">
        <v>383</v>
      </c>
      <c r="D137" s="180"/>
      <c r="E137" s="180"/>
      <c r="F137" s="201" t="s">
        <v>361</v>
      </c>
      <c r="G137" s="180"/>
      <c r="H137" s="180" t="s">
        <v>408</v>
      </c>
      <c r="I137" s="180" t="s">
        <v>357</v>
      </c>
      <c r="J137" s="180">
        <v>255</v>
      </c>
      <c r="K137" s="224"/>
    </row>
    <row r="138" spans="2:11" customFormat="1" ht="15" customHeight="1">
      <c r="B138" s="221"/>
      <c r="C138" s="180" t="s">
        <v>385</v>
      </c>
      <c r="D138" s="180"/>
      <c r="E138" s="180"/>
      <c r="F138" s="201" t="s">
        <v>355</v>
      </c>
      <c r="G138" s="180"/>
      <c r="H138" s="180" t="s">
        <v>409</v>
      </c>
      <c r="I138" s="180" t="s">
        <v>387</v>
      </c>
      <c r="J138" s="180"/>
      <c r="K138" s="224"/>
    </row>
    <row r="139" spans="2:11" customFormat="1" ht="15" customHeight="1">
      <c r="B139" s="221"/>
      <c r="C139" s="180" t="s">
        <v>388</v>
      </c>
      <c r="D139" s="180"/>
      <c r="E139" s="180"/>
      <c r="F139" s="201" t="s">
        <v>355</v>
      </c>
      <c r="G139" s="180"/>
      <c r="H139" s="180" t="s">
        <v>410</v>
      </c>
      <c r="I139" s="180" t="s">
        <v>390</v>
      </c>
      <c r="J139" s="180"/>
      <c r="K139" s="224"/>
    </row>
    <row r="140" spans="2:11" customFormat="1" ht="15" customHeight="1">
      <c r="B140" s="221"/>
      <c r="C140" s="180" t="s">
        <v>391</v>
      </c>
      <c r="D140" s="180"/>
      <c r="E140" s="180"/>
      <c r="F140" s="201" t="s">
        <v>355</v>
      </c>
      <c r="G140" s="180"/>
      <c r="H140" s="180" t="s">
        <v>391</v>
      </c>
      <c r="I140" s="180" t="s">
        <v>390</v>
      </c>
      <c r="J140" s="180"/>
      <c r="K140" s="224"/>
    </row>
    <row r="141" spans="2:11" customFormat="1" ht="15" customHeight="1">
      <c r="B141" s="221"/>
      <c r="C141" s="180" t="s">
        <v>40</v>
      </c>
      <c r="D141" s="180"/>
      <c r="E141" s="180"/>
      <c r="F141" s="201" t="s">
        <v>355</v>
      </c>
      <c r="G141" s="180"/>
      <c r="H141" s="180" t="s">
        <v>411</v>
      </c>
      <c r="I141" s="180" t="s">
        <v>390</v>
      </c>
      <c r="J141" s="180"/>
      <c r="K141" s="224"/>
    </row>
    <row r="142" spans="2:11" customFormat="1" ht="15" customHeight="1">
      <c r="B142" s="221"/>
      <c r="C142" s="180" t="s">
        <v>412</v>
      </c>
      <c r="D142" s="180"/>
      <c r="E142" s="180"/>
      <c r="F142" s="201" t="s">
        <v>355</v>
      </c>
      <c r="G142" s="180"/>
      <c r="H142" s="180" t="s">
        <v>413</v>
      </c>
      <c r="I142" s="180" t="s">
        <v>390</v>
      </c>
      <c r="J142" s="180"/>
      <c r="K142" s="224"/>
    </row>
    <row r="143" spans="2:11" customFormat="1" ht="15" customHeight="1">
      <c r="B143" s="225"/>
      <c r="C143" s="226"/>
      <c r="D143" s="226"/>
      <c r="E143" s="226"/>
      <c r="F143" s="226"/>
      <c r="G143" s="226"/>
      <c r="H143" s="226"/>
      <c r="I143" s="226"/>
      <c r="J143" s="226"/>
      <c r="K143" s="227"/>
    </row>
    <row r="144" spans="2:11" customFormat="1" ht="18.75" customHeight="1">
      <c r="B144" s="212"/>
      <c r="C144" s="212"/>
      <c r="D144" s="212"/>
      <c r="E144" s="212"/>
      <c r="F144" s="213"/>
      <c r="G144" s="212"/>
      <c r="H144" s="212"/>
      <c r="I144" s="212"/>
      <c r="J144" s="212"/>
      <c r="K144" s="212"/>
    </row>
    <row r="145" spans="2:11" customFormat="1" ht="18.75" customHeight="1"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</row>
    <row r="146" spans="2:11" customFormat="1" ht="7.5" customHeight="1">
      <c r="B146" s="188"/>
      <c r="C146" s="189"/>
      <c r="D146" s="189"/>
      <c r="E146" s="189"/>
      <c r="F146" s="189"/>
      <c r="G146" s="189"/>
      <c r="H146" s="189"/>
      <c r="I146" s="189"/>
      <c r="J146" s="189"/>
      <c r="K146" s="190"/>
    </row>
    <row r="147" spans="2:11" customFormat="1" ht="45" customHeight="1">
      <c r="B147" s="191"/>
      <c r="C147" s="293" t="s">
        <v>414</v>
      </c>
      <c r="D147" s="293"/>
      <c r="E147" s="293"/>
      <c r="F147" s="293"/>
      <c r="G147" s="293"/>
      <c r="H147" s="293"/>
      <c r="I147" s="293"/>
      <c r="J147" s="293"/>
      <c r="K147" s="192"/>
    </row>
    <row r="148" spans="2:11" customFormat="1" ht="17.25" customHeight="1">
      <c r="B148" s="191"/>
      <c r="C148" s="193" t="s">
        <v>349</v>
      </c>
      <c r="D148" s="193"/>
      <c r="E148" s="193"/>
      <c r="F148" s="193" t="s">
        <v>350</v>
      </c>
      <c r="G148" s="194"/>
      <c r="H148" s="193" t="s">
        <v>56</v>
      </c>
      <c r="I148" s="193" t="s">
        <v>59</v>
      </c>
      <c r="J148" s="193" t="s">
        <v>351</v>
      </c>
      <c r="K148" s="192"/>
    </row>
    <row r="149" spans="2:11" customFormat="1" ht="17.25" customHeight="1">
      <c r="B149" s="191"/>
      <c r="C149" s="195" t="s">
        <v>352</v>
      </c>
      <c r="D149" s="195"/>
      <c r="E149" s="195"/>
      <c r="F149" s="196" t="s">
        <v>353</v>
      </c>
      <c r="G149" s="197"/>
      <c r="H149" s="195"/>
      <c r="I149" s="195"/>
      <c r="J149" s="195" t="s">
        <v>354</v>
      </c>
      <c r="K149" s="192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24"/>
    </row>
    <row r="151" spans="2:11" customFormat="1" ht="15" customHeight="1">
      <c r="B151" s="203"/>
      <c r="C151" s="228" t="s">
        <v>358</v>
      </c>
      <c r="D151" s="180"/>
      <c r="E151" s="180"/>
      <c r="F151" s="229" t="s">
        <v>355</v>
      </c>
      <c r="G151" s="180"/>
      <c r="H151" s="228" t="s">
        <v>395</v>
      </c>
      <c r="I151" s="228" t="s">
        <v>357</v>
      </c>
      <c r="J151" s="228">
        <v>120</v>
      </c>
      <c r="K151" s="224"/>
    </row>
    <row r="152" spans="2:11" customFormat="1" ht="15" customHeight="1">
      <c r="B152" s="203"/>
      <c r="C152" s="228" t="s">
        <v>404</v>
      </c>
      <c r="D152" s="180"/>
      <c r="E152" s="180"/>
      <c r="F152" s="229" t="s">
        <v>355</v>
      </c>
      <c r="G152" s="180"/>
      <c r="H152" s="228" t="s">
        <v>415</v>
      </c>
      <c r="I152" s="228" t="s">
        <v>357</v>
      </c>
      <c r="J152" s="228" t="s">
        <v>406</v>
      </c>
      <c r="K152" s="224"/>
    </row>
    <row r="153" spans="2:11" customFormat="1" ht="15" customHeight="1">
      <c r="B153" s="203"/>
      <c r="C153" s="228" t="s">
        <v>303</v>
      </c>
      <c r="D153" s="180"/>
      <c r="E153" s="180"/>
      <c r="F153" s="229" t="s">
        <v>355</v>
      </c>
      <c r="G153" s="180"/>
      <c r="H153" s="228" t="s">
        <v>416</v>
      </c>
      <c r="I153" s="228" t="s">
        <v>357</v>
      </c>
      <c r="J153" s="228" t="s">
        <v>406</v>
      </c>
      <c r="K153" s="224"/>
    </row>
    <row r="154" spans="2:11" customFormat="1" ht="15" customHeight="1">
      <c r="B154" s="203"/>
      <c r="C154" s="228" t="s">
        <v>360</v>
      </c>
      <c r="D154" s="180"/>
      <c r="E154" s="180"/>
      <c r="F154" s="229" t="s">
        <v>361</v>
      </c>
      <c r="G154" s="180"/>
      <c r="H154" s="228" t="s">
        <v>395</v>
      </c>
      <c r="I154" s="228" t="s">
        <v>357</v>
      </c>
      <c r="J154" s="228">
        <v>50</v>
      </c>
      <c r="K154" s="224"/>
    </row>
    <row r="155" spans="2:11" customFormat="1" ht="15" customHeight="1">
      <c r="B155" s="203"/>
      <c r="C155" s="228" t="s">
        <v>363</v>
      </c>
      <c r="D155" s="180"/>
      <c r="E155" s="180"/>
      <c r="F155" s="229" t="s">
        <v>355</v>
      </c>
      <c r="G155" s="180"/>
      <c r="H155" s="228" t="s">
        <v>395</v>
      </c>
      <c r="I155" s="228" t="s">
        <v>365</v>
      </c>
      <c r="J155" s="228"/>
      <c r="K155" s="224"/>
    </row>
    <row r="156" spans="2:11" customFormat="1" ht="15" customHeight="1">
      <c r="B156" s="203"/>
      <c r="C156" s="228" t="s">
        <v>374</v>
      </c>
      <c r="D156" s="180"/>
      <c r="E156" s="180"/>
      <c r="F156" s="229" t="s">
        <v>361</v>
      </c>
      <c r="G156" s="180"/>
      <c r="H156" s="228" t="s">
        <v>395</v>
      </c>
      <c r="I156" s="228" t="s">
        <v>357</v>
      </c>
      <c r="J156" s="228">
        <v>50</v>
      </c>
      <c r="K156" s="224"/>
    </row>
    <row r="157" spans="2:11" customFormat="1" ht="15" customHeight="1">
      <c r="B157" s="203"/>
      <c r="C157" s="228" t="s">
        <v>382</v>
      </c>
      <c r="D157" s="180"/>
      <c r="E157" s="180"/>
      <c r="F157" s="229" t="s">
        <v>361</v>
      </c>
      <c r="G157" s="180"/>
      <c r="H157" s="228" t="s">
        <v>395</v>
      </c>
      <c r="I157" s="228" t="s">
        <v>357</v>
      </c>
      <c r="J157" s="228">
        <v>50</v>
      </c>
      <c r="K157" s="224"/>
    </row>
    <row r="158" spans="2:11" customFormat="1" ht="15" customHeight="1">
      <c r="B158" s="203"/>
      <c r="C158" s="228" t="s">
        <v>380</v>
      </c>
      <c r="D158" s="180"/>
      <c r="E158" s="180"/>
      <c r="F158" s="229" t="s">
        <v>361</v>
      </c>
      <c r="G158" s="180"/>
      <c r="H158" s="228" t="s">
        <v>395</v>
      </c>
      <c r="I158" s="228" t="s">
        <v>357</v>
      </c>
      <c r="J158" s="228">
        <v>50</v>
      </c>
      <c r="K158" s="224"/>
    </row>
    <row r="159" spans="2:11" customFormat="1" ht="15" customHeight="1">
      <c r="B159" s="203"/>
      <c r="C159" s="228" t="s">
        <v>92</v>
      </c>
      <c r="D159" s="180"/>
      <c r="E159" s="180"/>
      <c r="F159" s="229" t="s">
        <v>355</v>
      </c>
      <c r="G159" s="180"/>
      <c r="H159" s="228" t="s">
        <v>417</v>
      </c>
      <c r="I159" s="228" t="s">
        <v>357</v>
      </c>
      <c r="J159" s="228" t="s">
        <v>418</v>
      </c>
      <c r="K159" s="224"/>
    </row>
    <row r="160" spans="2:11" customFormat="1" ht="15" customHeight="1">
      <c r="B160" s="203"/>
      <c r="C160" s="228" t="s">
        <v>419</v>
      </c>
      <c r="D160" s="180"/>
      <c r="E160" s="180"/>
      <c r="F160" s="229" t="s">
        <v>355</v>
      </c>
      <c r="G160" s="180"/>
      <c r="H160" s="228" t="s">
        <v>420</v>
      </c>
      <c r="I160" s="228" t="s">
        <v>390</v>
      </c>
      <c r="J160" s="228"/>
      <c r="K160" s="224"/>
    </row>
    <row r="161" spans="2:11" customFormat="1" ht="15" customHeight="1">
      <c r="B161" s="230"/>
      <c r="C161" s="210"/>
      <c r="D161" s="210"/>
      <c r="E161" s="210"/>
      <c r="F161" s="210"/>
      <c r="G161" s="210"/>
      <c r="H161" s="210"/>
      <c r="I161" s="210"/>
      <c r="J161" s="210"/>
      <c r="K161" s="231"/>
    </row>
    <row r="162" spans="2:11" customFormat="1" ht="18.75" customHeight="1">
      <c r="B162" s="212"/>
      <c r="C162" s="222"/>
      <c r="D162" s="222"/>
      <c r="E162" s="222"/>
      <c r="F162" s="232"/>
      <c r="G162" s="222"/>
      <c r="H162" s="222"/>
      <c r="I162" s="222"/>
      <c r="J162" s="222"/>
      <c r="K162" s="212"/>
    </row>
    <row r="163" spans="2:11" customFormat="1" ht="18.75" customHeight="1"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</row>
    <row r="164" spans="2:11" customFormat="1" ht="7.5" customHeight="1">
      <c r="B164" s="169"/>
      <c r="C164" s="170"/>
      <c r="D164" s="170"/>
      <c r="E164" s="170"/>
      <c r="F164" s="170"/>
      <c r="G164" s="170"/>
      <c r="H164" s="170"/>
      <c r="I164" s="170"/>
      <c r="J164" s="170"/>
      <c r="K164" s="171"/>
    </row>
    <row r="165" spans="2:11" customFormat="1" ht="45" customHeight="1">
      <c r="B165" s="172"/>
      <c r="C165" s="291" t="s">
        <v>421</v>
      </c>
      <c r="D165" s="291"/>
      <c r="E165" s="291"/>
      <c r="F165" s="291"/>
      <c r="G165" s="291"/>
      <c r="H165" s="291"/>
      <c r="I165" s="291"/>
      <c r="J165" s="291"/>
      <c r="K165" s="173"/>
    </row>
    <row r="166" spans="2:11" customFormat="1" ht="17.25" customHeight="1">
      <c r="B166" s="172"/>
      <c r="C166" s="193" t="s">
        <v>349</v>
      </c>
      <c r="D166" s="193"/>
      <c r="E166" s="193"/>
      <c r="F166" s="193" t="s">
        <v>350</v>
      </c>
      <c r="G166" s="233"/>
      <c r="H166" s="234" t="s">
        <v>56</v>
      </c>
      <c r="I166" s="234" t="s">
        <v>59</v>
      </c>
      <c r="J166" s="193" t="s">
        <v>351</v>
      </c>
      <c r="K166" s="173"/>
    </row>
    <row r="167" spans="2:11" customFormat="1" ht="17.25" customHeight="1">
      <c r="B167" s="174"/>
      <c r="C167" s="195" t="s">
        <v>352</v>
      </c>
      <c r="D167" s="195"/>
      <c r="E167" s="195"/>
      <c r="F167" s="196" t="s">
        <v>353</v>
      </c>
      <c r="G167" s="235"/>
      <c r="H167" s="236"/>
      <c r="I167" s="236"/>
      <c r="J167" s="195" t="s">
        <v>354</v>
      </c>
      <c r="K167" s="175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24"/>
    </row>
    <row r="169" spans="2:11" customFormat="1" ht="15" customHeight="1">
      <c r="B169" s="203"/>
      <c r="C169" s="180" t="s">
        <v>358</v>
      </c>
      <c r="D169" s="180"/>
      <c r="E169" s="180"/>
      <c r="F169" s="201" t="s">
        <v>355</v>
      </c>
      <c r="G169" s="180"/>
      <c r="H169" s="180" t="s">
        <v>395</v>
      </c>
      <c r="I169" s="180" t="s">
        <v>357</v>
      </c>
      <c r="J169" s="180">
        <v>120</v>
      </c>
      <c r="K169" s="224"/>
    </row>
    <row r="170" spans="2:11" customFormat="1" ht="15" customHeight="1">
      <c r="B170" s="203"/>
      <c r="C170" s="180" t="s">
        <v>404</v>
      </c>
      <c r="D170" s="180"/>
      <c r="E170" s="180"/>
      <c r="F170" s="201" t="s">
        <v>355</v>
      </c>
      <c r="G170" s="180"/>
      <c r="H170" s="180" t="s">
        <v>405</v>
      </c>
      <c r="I170" s="180" t="s">
        <v>357</v>
      </c>
      <c r="J170" s="180" t="s">
        <v>406</v>
      </c>
      <c r="K170" s="224"/>
    </row>
    <row r="171" spans="2:11" customFormat="1" ht="15" customHeight="1">
      <c r="B171" s="203"/>
      <c r="C171" s="180" t="s">
        <v>303</v>
      </c>
      <c r="D171" s="180"/>
      <c r="E171" s="180"/>
      <c r="F171" s="201" t="s">
        <v>355</v>
      </c>
      <c r="G171" s="180"/>
      <c r="H171" s="180" t="s">
        <v>422</v>
      </c>
      <c r="I171" s="180" t="s">
        <v>357</v>
      </c>
      <c r="J171" s="180" t="s">
        <v>406</v>
      </c>
      <c r="K171" s="224"/>
    </row>
    <row r="172" spans="2:11" customFormat="1" ht="15" customHeight="1">
      <c r="B172" s="203"/>
      <c r="C172" s="180" t="s">
        <v>360</v>
      </c>
      <c r="D172" s="180"/>
      <c r="E172" s="180"/>
      <c r="F172" s="201" t="s">
        <v>361</v>
      </c>
      <c r="G172" s="180"/>
      <c r="H172" s="180" t="s">
        <v>422</v>
      </c>
      <c r="I172" s="180" t="s">
        <v>357</v>
      </c>
      <c r="J172" s="180">
        <v>50</v>
      </c>
      <c r="K172" s="224"/>
    </row>
    <row r="173" spans="2:11" customFormat="1" ht="15" customHeight="1">
      <c r="B173" s="203"/>
      <c r="C173" s="180" t="s">
        <v>363</v>
      </c>
      <c r="D173" s="180"/>
      <c r="E173" s="180"/>
      <c r="F173" s="201" t="s">
        <v>355</v>
      </c>
      <c r="G173" s="180"/>
      <c r="H173" s="180" t="s">
        <v>422</v>
      </c>
      <c r="I173" s="180" t="s">
        <v>365</v>
      </c>
      <c r="J173" s="180"/>
      <c r="K173" s="224"/>
    </row>
    <row r="174" spans="2:11" customFormat="1" ht="15" customHeight="1">
      <c r="B174" s="203"/>
      <c r="C174" s="180" t="s">
        <v>374</v>
      </c>
      <c r="D174" s="180"/>
      <c r="E174" s="180"/>
      <c r="F174" s="201" t="s">
        <v>361</v>
      </c>
      <c r="G174" s="180"/>
      <c r="H174" s="180" t="s">
        <v>422</v>
      </c>
      <c r="I174" s="180" t="s">
        <v>357</v>
      </c>
      <c r="J174" s="180">
        <v>50</v>
      </c>
      <c r="K174" s="224"/>
    </row>
    <row r="175" spans="2:11" customFormat="1" ht="15" customHeight="1">
      <c r="B175" s="203"/>
      <c r="C175" s="180" t="s">
        <v>382</v>
      </c>
      <c r="D175" s="180"/>
      <c r="E175" s="180"/>
      <c r="F175" s="201" t="s">
        <v>361</v>
      </c>
      <c r="G175" s="180"/>
      <c r="H175" s="180" t="s">
        <v>422</v>
      </c>
      <c r="I175" s="180" t="s">
        <v>357</v>
      </c>
      <c r="J175" s="180">
        <v>50</v>
      </c>
      <c r="K175" s="224"/>
    </row>
    <row r="176" spans="2:11" customFormat="1" ht="15" customHeight="1">
      <c r="B176" s="203"/>
      <c r="C176" s="180" t="s">
        <v>380</v>
      </c>
      <c r="D176" s="180"/>
      <c r="E176" s="180"/>
      <c r="F176" s="201" t="s">
        <v>361</v>
      </c>
      <c r="G176" s="180"/>
      <c r="H176" s="180" t="s">
        <v>422</v>
      </c>
      <c r="I176" s="180" t="s">
        <v>357</v>
      </c>
      <c r="J176" s="180">
        <v>50</v>
      </c>
      <c r="K176" s="224"/>
    </row>
    <row r="177" spans="2:11" customFormat="1" ht="15" customHeight="1">
      <c r="B177" s="203"/>
      <c r="C177" s="180" t="s">
        <v>100</v>
      </c>
      <c r="D177" s="180"/>
      <c r="E177" s="180"/>
      <c r="F177" s="201" t="s">
        <v>355</v>
      </c>
      <c r="G177" s="180"/>
      <c r="H177" s="180" t="s">
        <v>423</v>
      </c>
      <c r="I177" s="180" t="s">
        <v>424</v>
      </c>
      <c r="J177" s="180"/>
      <c r="K177" s="224"/>
    </row>
    <row r="178" spans="2:11" customFormat="1" ht="15" customHeight="1">
      <c r="B178" s="203"/>
      <c r="C178" s="180" t="s">
        <v>59</v>
      </c>
      <c r="D178" s="180"/>
      <c r="E178" s="180"/>
      <c r="F178" s="201" t="s">
        <v>355</v>
      </c>
      <c r="G178" s="180"/>
      <c r="H178" s="180" t="s">
        <v>425</v>
      </c>
      <c r="I178" s="180" t="s">
        <v>426</v>
      </c>
      <c r="J178" s="180">
        <v>1</v>
      </c>
      <c r="K178" s="224"/>
    </row>
    <row r="179" spans="2:11" customFormat="1" ht="15" customHeight="1">
      <c r="B179" s="203"/>
      <c r="C179" s="180" t="s">
        <v>55</v>
      </c>
      <c r="D179" s="180"/>
      <c r="E179" s="180"/>
      <c r="F179" s="201" t="s">
        <v>355</v>
      </c>
      <c r="G179" s="180"/>
      <c r="H179" s="180" t="s">
        <v>427</v>
      </c>
      <c r="I179" s="180" t="s">
        <v>357</v>
      </c>
      <c r="J179" s="180">
        <v>20</v>
      </c>
      <c r="K179" s="224"/>
    </row>
    <row r="180" spans="2:11" customFormat="1" ht="15" customHeight="1">
      <c r="B180" s="203"/>
      <c r="C180" s="180" t="s">
        <v>56</v>
      </c>
      <c r="D180" s="180"/>
      <c r="E180" s="180"/>
      <c r="F180" s="201" t="s">
        <v>355</v>
      </c>
      <c r="G180" s="180"/>
      <c r="H180" s="180" t="s">
        <v>428</v>
      </c>
      <c r="I180" s="180" t="s">
        <v>357</v>
      </c>
      <c r="J180" s="180">
        <v>255</v>
      </c>
      <c r="K180" s="224"/>
    </row>
    <row r="181" spans="2:11" customFormat="1" ht="15" customHeight="1">
      <c r="B181" s="203"/>
      <c r="C181" s="180" t="s">
        <v>101</v>
      </c>
      <c r="D181" s="180"/>
      <c r="E181" s="180"/>
      <c r="F181" s="201" t="s">
        <v>355</v>
      </c>
      <c r="G181" s="180"/>
      <c r="H181" s="180" t="s">
        <v>319</v>
      </c>
      <c r="I181" s="180" t="s">
        <v>357</v>
      </c>
      <c r="J181" s="180">
        <v>10</v>
      </c>
      <c r="K181" s="224"/>
    </row>
    <row r="182" spans="2:11" customFormat="1" ht="15" customHeight="1">
      <c r="B182" s="203"/>
      <c r="C182" s="180" t="s">
        <v>102</v>
      </c>
      <c r="D182" s="180"/>
      <c r="E182" s="180"/>
      <c r="F182" s="201" t="s">
        <v>355</v>
      </c>
      <c r="G182" s="180"/>
      <c r="H182" s="180" t="s">
        <v>429</v>
      </c>
      <c r="I182" s="180" t="s">
        <v>390</v>
      </c>
      <c r="J182" s="180"/>
      <c r="K182" s="224"/>
    </row>
    <row r="183" spans="2:11" customFormat="1" ht="15" customHeight="1">
      <c r="B183" s="203"/>
      <c r="C183" s="180" t="s">
        <v>430</v>
      </c>
      <c r="D183" s="180"/>
      <c r="E183" s="180"/>
      <c r="F183" s="201" t="s">
        <v>355</v>
      </c>
      <c r="G183" s="180"/>
      <c r="H183" s="180" t="s">
        <v>431</v>
      </c>
      <c r="I183" s="180" t="s">
        <v>390</v>
      </c>
      <c r="J183" s="180"/>
      <c r="K183" s="224"/>
    </row>
    <row r="184" spans="2:11" customFormat="1" ht="15" customHeight="1">
      <c r="B184" s="203"/>
      <c r="C184" s="180" t="s">
        <v>419</v>
      </c>
      <c r="D184" s="180"/>
      <c r="E184" s="180"/>
      <c r="F184" s="201" t="s">
        <v>355</v>
      </c>
      <c r="G184" s="180"/>
      <c r="H184" s="180" t="s">
        <v>432</v>
      </c>
      <c r="I184" s="180" t="s">
        <v>390</v>
      </c>
      <c r="J184" s="180"/>
      <c r="K184" s="224"/>
    </row>
    <row r="185" spans="2:11" customFormat="1" ht="15" customHeight="1">
      <c r="B185" s="203"/>
      <c r="C185" s="180" t="s">
        <v>104</v>
      </c>
      <c r="D185" s="180"/>
      <c r="E185" s="180"/>
      <c r="F185" s="201" t="s">
        <v>361</v>
      </c>
      <c r="G185" s="180"/>
      <c r="H185" s="180" t="s">
        <v>433</v>
      </c>
      <c r="I185" s="180" t="s">
        <v>357</v>
      </c>
      <c r="J185" s="180">
        <v>50</v>
      </c>
      <c r="K185" s="224"/>
    </row>
    <row r="186" spans="2:11" customFormat="1" ht="15" customHeight="1">
      <c r="B186" s="203"/>
      <c r="C186" s="180" t="s">
        <v>434</v>
      </c>
      <c r="D186" s="180"/>
      <c r="E186" s="180"/>
      <c r="F186" s="201" t="s">
        <v>361</v>
      </c>
      <c r="G186" s="180"/>
      <c r="H186" s="180" t="s">
        <v>435</v>
      </c>
      <c r="I186" s="180" t="s">
        <v>436</v>
      </c>
      <c r="J186" s="180"/>
      <c r="K186" s="224"/>
    </row>
    <row r="187" spans="2:11" customFormat="1" ht="15" customHeight="1">
      <c r="B187" s="203"/>
      <c r="C187" s="180" t="s">
        <v>437</v>
      </c>
      <c r="D187" s="180"/>
      <c r="E187" s="180"/>
      <c r="F187" s="201" t="s">
        <v>361</v>
      </c>
      <c r="G187" s="180"/>
      <c r="H187" s="180" t="s">
        <v>438</v>
      </c>
      <c r="I187" s="180" t="s">
        <v>436</v>
      </c>
      <c r="J187" s="180"/>
      <c r="K187" s="224"/>
    </row>
    <row r="188" spans="2:11" customFormat="1" ht="15" customHeight="1">
      <c r="B188" s="203"/>
      <c r="C188" s="180" t="s">
        <v>439</v>
      </c>
      <c r="D188" s="180"/>
      <c r="E188" s="180"/>
      <c r="F188" s="201" t="s">
        <v>361</v>
      </c>
      <c r="G188" s="180"/>
      <c r="H188" s="180" t="s">
        <v>440</v>
      </c>
      <c r="I188" s="180" t="s">
        <v>436</v>
      </c>
      <c r="J188" s="180"/>
      <c r="K188" s="224"/>
    </row>
    <row r="189" spans="2:11" customFormat="1" ht="15" customHeight="1">
      <c r="B189" s="203"/>
      <c r="C189" s="237" t="s">
        <v>441</v>
      </c>
      <c r="D189" s="180"/>
      <c r="E189" s="180"/>
      <c r="F189" s="201" t="s">
        <v>361</v>
      </c>
      <c r="G189" s="180"/>
      <c r="H189" s="180" t="s">
        <v>442</v>
      </c>
      <c r="I189" s="180" t="s">
        <v>443</v>
      </c>
      <c r="J189" s="238" t="s">
        <v>444</v>
      </c>
      <c r="K189" s="224"/>
    </row>
    <row r="190" spans="2:11" customFormat="1" ht="15" customHeight="1">
      <c r="B190" s="239"/>
      <c r="C190" s="240" t="s">
        <v>445</v>
      </c>
      <c r="D190" s="241"/>
      <c r="E190" s="241"/>
      <c r="F190" s="242" t="s">
        <v>361</v>
      </c>
      <c r="G190" s="241"/>
      <c r="H190" s="241" t="s">
        <v>446</v>
      </c>
      <c r="I190" s="241" t="s">
        <v>443</v>
      </c>
      <c r="J190" s="243" t="s">
        <v>444</v>
      </c>
      <c r="K190" s="244"/>
    </row>
    <row r="191" spans="2:11" customFormat="1" ht="15" customHeight="1">
      <c r="B191" s="203"/>
      <c r="C191" s="237" t="s">
        <v>44</v>
      </c>
      <c r="D191" s="180"/>
      <c r="E191" s="180"/>
      <c r="F191" s="201" t="s">
        <v>355</v>
      </c>
      <c r="G191" s="180"/>
      <c r="H191" s="177" t="s">
        <v>447</v>
      </c>
      <c r="I191" s="180" t="s">
        <v>448</v>
      </c>
      <c r="J191" s="180"/>
      <c r="K191" s="224"/>
    </row>
    <row r="192" spans="2:11" customFormat="1" ht="15" customHeight="1">
      <c r="B192" s="203"/>
      <c r="C192" s="237" t="s">
        <v>449</v>
      </c>
      <c r="D192" s="180"/>
      <c r="E192" s="180"/>
      <c r="F192" s="201" t="s">
        <v>355</v>
      </c>
      <c r="G192" s="180"/>
      <c r="H192" s="180" t="s">
        <v>450</v>
      </c>
      <c r="I192" s="180" t="s">
        <v>390</v>
      </c>
      <c r="J192" s="180"/>
      <c r="K192" s="224"/>
    </row>
    <row r="193" spans="2:11" customFormat="1" ht="15" customHeight="1">
      <c r="B193" s="203"/>
      <c r="C193" s="237" t="s">
        <v>451</v>
      </c>
      <c r="D193" s="180"/>
      <c r="E193" s="180"/>
      <c r="F193" s="201" t="s">
        <v>355</v>
      </c>
      <c r="G193" s="180"/>
      <c r="H193" s="180" t="s">
        <v>452</v>
      </c>
      <c r="I193" s="180" t="s">
        <v>390</v>
      </c>
      <c r="J193" s="180"/>
      <c r="K193" s="224"/>
    </row>
    <row r="194" spans="2:11" customFormat="1" ht="15" customHeight="1">
      <c r="B194" s="203"/>
      <c r="C194" s="237" t="s">
        <v>453</v>
      </c>
      <c r="D194" s="180"/>
      <c r="E194" s="180"/>
      <c r="F194" s="201" t="s">
        <v>361</v>
      </c>
      <c r="G194" s="180"/>
      <c r="H194" s="180" t="s">
        <v>454</v>
      </c>
      <c r="I194" s="180" t="s">
        <v>390</v>
      </c>
      <c r="J194" s="180"/>
      <c r="K194" s="224"/>
    </row>
    <row r="195" spans="2:11" customFormat="1" ht="15" customHeight="1">
      <c r="B195" s="230"/>
      <c r="C195" s="245"/>
      <c r="D195" s="210"/>
      <c r="E195" s="210"/>
      <c r="F195" s="210"/>
      <c r="G195" s="210"/>
      <c r="H195" s="210"/>
      <c r="I195" s="210"/>
      <c r="J195" s="210"/>
      <c r="K195" s="231"/>
    </row>
    <row r="196" spans="2:11" customFormat="1" ht="18.75" customHeight="1">
      <c r="B196" s="212"/>
      <c r="C196" s="222"/>
      <c r="D196" s="222"/>
      <c r="E196" s="222"/>
      <c r="F196" s="232"/>
      <c r="G196" s="222"/>
      <c r="H196" s="222"/>
      <c r="I196" s="222"/>
      <c r="J196" s="222"/>
      <c r="K196" s="212"/>
    </row>
    <row r="197" spans="2:11" customFormat="1" ht="18.75" customHeight="1">
      <c r="B197" s="212"/>
      <c r="C197" s="222"/>
      <c r="D197" s="222"/>
      <c r="E197" s="222"/>
      <c r="F197" s="232"/>
      <c r="G197" s="222"/>
      <c r="H197" s="222"/>
      <c r="I197" s="222"/>
      <c r="J197" s="222"/>
      <c r="K197" s="212"/>
    </row>
    <row r="198" spans="2:11" customFormat="1" ht="18.75" customHeight="1">
      <c r="B198" s="187"/>
      <c r="C198" s="187"/>
      <c r="D198" s="187"/>
      <c r="E198" s="187"/>
      <c r="F198" s="187"/>
      <c r="G198" s="187"/>
      <c r="H198" s="187"/>
      <c r="I198" s="187"/>
      <c r="J198" s="187"/>
      <c r="K198" s="187"/>
    </row>
    <row r="199" spans="2:11" customFormat="1" ht="13.5">
      <c r="B199" s="169"/>
      <c r="C199" s="170"/>
      <c r="D199" s="170"/>
      <c r="E199" s="170"/>
      <c r="F199" s="170"/>
      <c r="G199" s="170"/>
      <c r="H199" s="170"/>
      <c r="I199" s="170"/>
      <c r="J199" s="170"/>
      <c r="K199" s="171"/>
    </row>
    <row r="200" spans="2:11" customFormat="1" ht="21">
      <c r="B200" s="172"/>
      <c r="C200" s="291" t="s">
        <v>455</v>
      </c>
      <c r="D200" s="291"/>
      <c r="E200" s="291"/>
      <c r="F200" s="291"/>
      <c r="G200" s="291"/>
      <c r="H200" s="291"/>
      <c r="I200" s="291"/>
      <c r="J200" s="291"/>
      <c r="K200" s="173"/>
    </row>
    <row r="201" spans="2:11" customFormat="1" ht="25.5" customHeight="1">
      <c r="B201" s="172"/>
      <c r="C201" s="246" t="s">
        <v>456</v>
      </c>
      <c r="D201" s="246"/>
      <c r="E201" s="246"/>
      <c r="F201" s="246" t="s">
        <v>457</v>
      </c>
      <c r="G201" s="247"/>
      <c r="H201" s="294" t="s">
        <v>458</v>
      </c>
      <c r="I201" s="294"/>
      <c r="J201" s="294"/>
      <c r="K201" s="173"/>
    </row>
    <row r="202" spans="2:11" customFormat="1" ht="5.25" customHeight="1">
      <c r="B202" s="203"/>
      <c r="C202" s="198"/>
      <c r="D202" s="198"/>
      <c r="E202" s="198"/>
      <c r="F202" s="198"/>
      <c r="G202" s="222"/>
      <c r="H202" s="198"/>
      <c r="I202" s="198"/>
      <c r="J202" s="198"/>
      <c r="K202" s="224"/>
    </row>
    <row r="203" spans="2:11" customFormat="1" ht="15" customHeight="1">
      <c r="B203" s="203"/>
      <c r="C203" s="180" t="s">
        <v>448</v>
      </c>
      <c r="D203" s="180"/>
      <c r="E203" s="180"/>
      <c r="F203" s="201" t="s">
        <v>45</v>
      </c>
      <c r="G203" s="180"/>
      <c r="H203" s="295" t="s">
        <v>459</v>
      </c>
      <c r="I203" s="295"/>
      <c r="J203" s="295"/>
      <c r="K203" s="224"/>
    </row>
    <row r="204" spans="2:11" customFormat="1" ht="15" customHeight="1">
      <c r="B204" s="203"/>
      <c r="C204" s="180"/>
      <c r="D204" s="180"/>
      <c r="E204" s="180"/>
      <c r="F204" s="201" t="s">
        <v>46</v>
      </c>
      <c r="G204" s="180"/>
      <c r="H204" s="295" t="s">
        <v>460</v>
      </c>
      <c r="I204" s="295"/>
      <c r="J204" s="295"/>
      <c r="K204" s="224"/>
    </row>
    <row r="205" spans="2:11" customFormat="1" ht="15" customHeight="1">
      <c r="B205" s="203"/>
      <c r="C205" s="180"/>
      <c r="D205" s="180"/>
      <c r="E205" s="180"/>
      <c r="F205" s="201" t="s">
        <v>49</v>
      </c>
      <c r="G205" s="180"/>
      <c r="H205" s="295" t="s">
        <v>461</v>
      </c>
      <c r="I205" s="295"/>
      <c r="J205" s="295"/>
      <c r="K205" s="224"/>
    </row>
    <row r="206" spans="2:11" customFormat="1" ht="15" customHeight="1">
      <c r="B206" s="203"/>
      <c r="C206" s="180"/>
      <c r="D206" s="180"/>
      <c r="E206" s="180"/>
      <c r="F206" s="201" t="s">
        <v>47</v>
      </c>
      <c r="G206" s="180"/>
      <c r="H206" s="295" t="s">
        <v>462</v>
      </c>
      <c r="I206" s="295"/>
      <c r="J206" s="295"/>
      <c r="K206" s="224"/>
    </row>
    <row r="207" spans="2:11" customFormat="1" ht="15" customHeight="1">
      <c r="B207" s="203"/>
      <c r="C207" s="180"/>
      <c r="D207" s="180"/>
      <c r="E207" s="180"/>
      <c r="F207" s="201" t="s">
        <v>48</v>
      </c>
      <c r="G207" s="180"/>
      <c r="H207" s="295" t="s">
        <v>463</v>
      </c>
      <c r="I207" s="295"/>
      <c r="J207" s="295"/>
      <c r="K207" s="224"/>
    </row>
    <row r="208" spans="2:11" customFormat="1" ht="15" customHeight="1">
      <c r="B208" s="203"/>
      <c r="C208" s="180"/>
      <c r="D208" s="180"/>
      <c r="E208" s="180"/>
      <c r="F208" s="201"/>
      <c r="G208" s="180"/>
      <c r="H208" s="180"/>
      <c r="I208" s="180"/>
      <c r="J208" s="180"/>
      <c r="K208" s="224"/>
    </row>
    <row r="209" spans="2:11" customFormat="1" ht="15" customHeight="1">
      <c r="B209" s="203"/>
      <c r="C209" s="180" t="s">
        <v>402</v>
      </c>
      <c r="D209" s="180"/>
      <c r="E209" s="180"/>
      <c r="F209" s="201" t="s">
        <v>81</v>
      </c>
      <c r="G209" s="180"/>
      <c r="H209" s="295" t="s">
        <v>464</v>
      </c>
      <c r="I209" s="295"/>
      <c r="J209" s="295"/>
      <c r="K209" s="224"/>
    </row>
    <row r="210" spans="2:11" customFormat="1" ht="15" customHeight="1">
      <c r="B210" s="203"/>
      <c r="C210" s="180"/>
      <c r="D210" s="180"/>
      <c r="E210" s="180"/>
      <c r="F210" s="201" t="s">
        <v>299</v>
      </c>
      <c r="G210" s="180"/>
      <c r="H210" s="295" t="s">
        <v>300</v>
      </c>
      <c r="I210" s="295"/>
      <c r="J210" s="295"/>
      <c r="K210" s="224"/>
    </row>
    <row r="211" spans="2:11" customFormat="1" ht="15" customHeight="1">
      <c r="B211" s="203"/>
      <c r="C211" s="180"/>
      <c r="D211" s="180"/>
      <c r="E211" s="180"/>
      <c r="F211" s="201" t="s">
        <v>297</v>
      </c>
      <c r="G211" s="180"/>
      <c r="H211" s="295" t="s">
        <v>465</v>
      </c>
      <c r="I211" s="295"/>
      <c r="J211" s="295"/>
      <c r="K211" s="224"/>
    </row>
    <row r="212" spans="2:11" customFormat="1" ht="15" customHeight="1">
      <c r="B212" s="248"/>
      <c r="C212" s="180"/>
      <c r="D212" s="180"/>
      <c r="E212" s="180"/>
      <c r="F212" s="201" t="s">
        <v>85</v>
      </c>
      <c r="G212" s="237"/>
      <c r="H212" s="296" t="s">
        <v>86</v>
      </c>
      <c r="I212" s="296"/>
      <c r="J212" s="296"/>
      <c r="K212" s="249"/>
    </row>
    <row r="213" spans="2:11" customFormat="1" ht="15" customHeight="1">
      <c r="B213" s="248"/>
      <c r="C213" s="180"/>
      <c r="D213" s="180"/>
      <c r="E213" s="180"/>
      <c r="F213" s="201" t="s">
        <v>301</v>
      </c>
      <c r="G213" s="237"/>
      <c r="H213" s="296" t="s">
        <v>466</v>
      </c>
      <c r="I213" s="296"/>
      <c r="J213" s="296"/>
      <c r="K213" s="249"/>
    </row>
    <row r="214" spans="2:11" customFormat="1" ht="15" customHeight="1">
      <c r="B214" s="248"/>
      <c r="C214" s="180"/>
      <c r="D214" s="180"/>
      <c r="E214" s="180"/>
      <c r="F214" s="201"/>
      <c r="G214" s="237"/>
      <c r="H214" s="228"/>
      <c r="I214" s="228"/>
      <c r="J214" s="228"/>
      <c r="K214" s="249"/>
    </row>
    <row r="215" spans="2:11" customFormat="1" ht="15" customHeight="1">
      <c r="B215" s="248"/>
      <c r="C215" s="180" t="s">
        <v>426</v>
      </c>
      <c r="D215" s="180"/>
      <c r="E215" s="180"/>
      <c r="F215" s="201">
        <v>1</v>
      </c>
      <c r="G215" s="237"/>
      <c r="H215" s="296" t="s">
        <v>467</v>
      </c>
      <c r="I215" s="296"/>
      <c r="J215" s="296"/>
      <c r="K215" s="249"/>
    </row>
    <row r="216" spans="2:11" customFormat="1" ht="15" customHeight="1">
      <c r="B216" s="248"/>
      <c r="C216" s="180"/>
      <c r="D216" s="180"/>
      <c r="E216" s="180"/>
      <c r="F216" s="201">
        <v>2</v>
      </c>
      <c r="G216" s="237"/>
      <c r="H216" s="296" t="s">
        <v>468</v>
      </c>
      <c r="I216" s="296"/>
      <c r="J216" s="296"/>
      <c r="K216" s="249"/>
    </row>
    <row r="217" spans="2:11" customFormat="1" ht="15" customHeight="1">
      <c r="B217" s="248"/>
      <c r="C217" s="180"/>
      <c r="D217" s="180"/>
      <c r="E217" s="180"/>
      <c r="F217" s="201">
        <v>3</v>
      </c>
      <c r="G217" s="237"/>
      <c r="H217" s="296" t="s">
        <v>469</v>
      </c>
      <c r="I217" s="296"/>
      <c r="J217" s="296"/>
      <c r="K217" s="249"/>
    </row>
    <row r="218" spans="2:11" customFormat="1" ht="15" customHeight="1">
      <c r="B218" s="248"/>
      <c r="C218" s="180"/>
      <c r="D218" s="180"/>
      <c r="E218" s="180"/>
      <c r="F218" s="201">
        <v>4</v>
      </c>
      <c r="G218" s="237"/>
      <c r="H218" s="296" t="s">
        <v>470</v>
      </c>
      <c r="I218" s="296"/>
      <c r="J218" s="296"/>
      <c r="K218" s="249"/>
    </row>
    <row r="219" spans="2:11" customFormat="1" ht="12.75" customHeight="1">
      <c r="B219" s="250"/>
      <c r="C219" s="251"/>
      <c r="D219" s="251"/>
      <c r="E219" s="251"/>
      <c r="F219" s="251"/>
      <c r="G219" s="251"/>
      <c r="H219" s="251"/>
      <c r="I219" s="251"/>
      <c r="J219" s="251"/>
      <c r="K219" s="25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Sanace dilatační ...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01 - Sanace dilatační ...'!Názvy_tisku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01 - Sanace dilatační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Jandová</dc:creator>
  <cp:lastModifiedBy>Hirsch Petr</cp:lastModifiedBy>
  <dcterms:created xsi:type="dcterms:W3CDTF">2025-08-07T13:17:33Z</dcterms:created>
  <dcterms:modified xsi:type="dcterms:W3CDTF">2026-02-06T08:00:07Z</dcterms:modified>
</cp:coreProperties>
</file>